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<sst xmlns="http://schemas.openxmlformats.org/spreadsheetml/2006/main" count="572" uniqueCount="287">
  <si>
    <t>Налоговые доходы консолидированного бюджета субъекта Российской Федерации - всего</t>
  </si>
  <si>
    <t>в том числе по направлениям: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</si>
  <si>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</si>
  <si>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</si>
  <si>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</si>
  <si>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</si>
  <si>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</si>
  <si>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</si>
  <si>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</si>
  <si>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</si>
  <si>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</si>
  <si>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</si>
  <si>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</si>
  <si>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</si>
  <si>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</si>
  <si>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</si>
  <si>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</si>
  <si>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</si>
  <si>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</si>
  <si>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</si>
  <si>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</si>
  <si>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</si>
  <si>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</si>
  <si>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</si>
  <si>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</si>
  <si>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</si>
  <si>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</si>
  <si>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</si>
  <si>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</si>
  <si>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</si>
  <si>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Объем услуг связи</t>
  </si>
  <si>
    <t>в том числе: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</si>
  <si>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</si>
  <si>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</si>
  <si>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</si>
  <si>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</si>
  <si>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</si>
  <si>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</si>
  <si>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</si>
  <si>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</si>
  <si>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</si>
  <si>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</si>
  <si>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</si>
  <si>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</si>
  <si>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</si>
  <si>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</si>
  <si>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</si>
  <si>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</si>
  <si>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</si>
  <si>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</si>
  <si>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</si>
  <si>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</si>
  <si>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</si>
  <si>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</si>
  <si>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</si>
  <si>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</si>
  <si>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</si>
  <si>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</si>
  <si>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</si>
  <si>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</si>
  <si>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</si>
  <si>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</si>
  <si>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</si>
  <si>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</si>
  <si>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</si>
  <si>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</si>
  <si>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</si>
  <si>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</si>
  <si>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</si>
  <si>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</si>
  <si>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</si>
  <si>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</si>
  <si>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</si>
  <si>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</si>
  <si>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</si>
  <si>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</si>
  <si>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</si>
  <si>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</si>
  <si>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</si>
  <si>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</si>
  <si>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</si>
  <si>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</si>
  <si>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</si>
  <si>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</si>
  <si>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</si>
  <si>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</si>
  <si>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</si>
  <si>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</si>
  <si>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</si>
  <si>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</si>
  <si>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</si>
  <si>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</si>
  <si>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</si>
  <si>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</si>
  <si>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</si>
  <si>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</si>
  <si>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</si>
  <si>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</si>
  <si>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</si>
  <si>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</si>
  <si>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</si>
  <si>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</si>
  <si>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</si>
  <si>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</si>
  <si>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</si>
  <si>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</si>
  <si>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</si>
  <si>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</si>
  <si>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</si>
  <si>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</si>
  <si>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</si>
  <si>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</si>
  <si>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</si>
  <si>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</si>
  <si>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</si>
  <si>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</si>
  <si>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</si>
  <si>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</si>
  <si>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</si>
  <si>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</si>
  <si>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</si>
  <si>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</si>
  <si>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</si>
  <si>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</si>
  <si>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</si>
  <si>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</si>
  <si>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</si>
  <si>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</si>
  <si>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</si>
  <si>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</si>
  <si>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</si>
  <si>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</si>
  <si>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</si>
  <si>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</si>
  <si>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</si>
  <si>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</si>
  <si>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</si>
  <si>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образование</t>
  </si>
  <si>
    <t>социальная политика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</si>
  <si>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</si>
  <si>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</si>
  <si>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</si>
  <si>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</si>
  <si>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</si>
  <si>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</si>
  <si>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</si>
  <si>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</si>
  <si>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</si>
  <si>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</si>
  <si>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</si>
  <si>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</si>
  <si>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</si>
  <si>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</si>
  <si>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</si>
  <si>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Уровень безработицы</t>
  </si>
  <si>
    <t>чел.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</si>
  <si>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</si>
  <si>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</si>
  <si>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</si>
  <si>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</si>
  <si>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</si>
  <si>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</si>
  <si>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</si>
  <si>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</si>
  <si>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</si>
  <si>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</si>
  <si>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</si>
  <si>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</si>
  <si>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</si>
  <si>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</si>
  <si>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</si>
  <si>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</si>
  <si>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</si>
  <si>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>Индекс-дефлятор отгрузки - РАЗДЕЛ E: Производство и распределение электроэнергии, газа и воды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</si>
  <si>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</si>
  <si>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</si>
  <si>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</si>
  <si>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</si>
  <si>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</si>
  <si>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</si>
  <si>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</si>
  <si>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</si>
  <si>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</si>
  <si>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</si>
  <si>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</si>
  <si>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</si>
  <si>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</si>
  <si>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</si>
  <si>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</si>
  <si>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</si>
  <si>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Темп роста отгрузки - Подраздел DE: Целлюлозно-бумажное производство; издательская и полиграфическая деятельность</t>
  </si>
  <si>
    <t>Темп роста отгрузки - РАЗДЕЛ E: Производство и распределение электроэнергии, газа и воды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</si>
  <si>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</si>
  <si>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</si>
  <si>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</si>
  <si>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</si>
  <si>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</si>
  <si>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</si>
  <si>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</si>
  <si>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</si>
  <si>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</si>
  <si>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</si>
  <si>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</si>
  <si>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% к предыдущему году</t>
  </si>
  <si>
    <t>Сельское население (среднегодовая)</t>
  </si>
  <si>
    <t>Ожидаемая продолжительность жизни при рождении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</si>
  <si>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</si>
  <si>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</si>
  <si>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</si>
  <si>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</si>
  <si>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</si>
  <si>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</si>
  <si>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</si>
  <si>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</si>
  <si>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млн. руб. 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</si>
  <si>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</si>
  <si>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</si>
  <si>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</si>
  <si>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</si>
  <si>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</si>
  <si>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</si>
  <si>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</si>
  <si>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</si>
  <si>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</si>
  <si>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</si>
  <si>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</si>
  <si>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</si>
  <si>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</si>
  <si>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</si>
  <si>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</si>
  <si>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</si>
  <si>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</si>
  <si>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</si>
  <si>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</si>
  <si>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</si>
  <si>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</si>
  <si>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</si>
  <si>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</si>
  <si>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на период до 2019 года (для субъектов Российской Федерации)</t>
  </si>
  <si>
    <t>прочие</t>
  </si>
  <si>
    <t>ЕНВД</t>
  </si>
  <si>
    <t>налог ЕХСН госпошлина</t>
  </si>
  <si>
    <t>Расходы консолидированного бюджетаМО- всего</t>
  </si>
  <si>
    <t xml:space="preserve">      Дефицит(-),профицит(+) консолидированного бюджетаМО</t>
  </si>
  <si>
    <t>МО "Бичурский район"</t>
  </si>
  <si>
    <t>Индекс-дефлятор объем промышленного производства</t>
  </si>
  <si>
    <t xml:space="preserve">Объем промышленного производства </t>
  </si>
  <si>
    <t>тыс.руб.</t>
  </si>
  <si>
    <t>2.1.1.Добыча полезных ископаемых</t>
  </si>
  <si>
    <t>2.1.2.Обрабатывающие производства</t>
  </si>
  <si>
    <t>2.3. Сельское хозяйство</t>
  </si>
  <si>
    <t>2.4. Транспорт и связь</t>
  </si>
  <si>
    <t>2.4.1. Транспорт</t>
  </si>
  <si>
    <t>2.4.2. Связь</t>
  </si>
  <si>
    <t xml:space="preserve">2.5. Производство важнейших видов продукции в натуральном выражении </t>
  </si>
  <si>
    <t>2.6. Строительство</t>
  </si>
  <si>
    <t>4. Малое и среднее предпринимательство, включая микропредприятия</t>
  </si>
  <si>
    <t>5. Инвестиции</t>
  </si>
  <si>
    <t>6. Консолидированный бюджет субъекта Российской Федерации (включая местные бюджеты без учета территориальных внебюджетных фондов)</t>
  </si>
  <si>
    <t>7. Денежные доходы и расходы населения</t>
  </si>
  <si>
    <t>8. Труд и занятость</t>
  </si>
  <si>
    <t xml:space="preserve">тыс. руб. </t>
  </si>
  <si>
    <t xml:space="preserve">тыс.. руб. </t>
  </si>
  <si>
    <t>2. Промышленное производство</t>
  </si>
  <si>
    <t>в ценах соответствующих лет;тыс.руб.</t>
  </si>
  <si>
    <t>Численность трудоспосбного  населения</t>
  </si>
  <si>
    <t xml:space="preserve">Численность экономически активного населения </t>
  </si>
  <si>
    <t xml:space="preserve">Среднегодовая численность занятых в экономике </t>
  </si>
  <si>
    <t xml:space="preserve">чел. </t>
  </si>
  <si>
    <t>Среднемесячная номинальная начисленная заработная плата на 1 работника</t>
  </si>
  <si>
    <t xml:space="preserve">руб. </t>
  </si>
  <si>
    <t xml:space="preserve">Среднемесячная наминальная начисленная заработная плата на 1 работника </t>
  </si>
  <si>
    <t xml:space="preserve">% к пред. году </t>
  </si>
  <si>
    <t>Численность  зарегестрированной безработицы ( на конец года)</t>
  </si>
  <si>
    <t>Численность безработных (по МОТ)</t>
  </si>
  <si>
    <t xml:space="preserve">Численность берзаботных, зрегестрированных в госуд. учреждениях ЦЗН ( на конец года) </t>
  </si>
  <si>
    <t>численность населения на 01.01.</t>
  </si>
  <si>
    <t>.чел.</t>
  </si>
  <si>
    <t>Родилось</t>
  </si>
  <si>
    <t>чел</t>
  </si>
  <si>
    <t>Умерло</t>
  </si>
  <si>
    <t>естественный прирост</t>
  </si>
  <si>
    <t xml:space="preserve">Число прибывших </t>
  </si>
  <si>
    <t xml:space="preserve">Число выбывших </t>
  </si>
  <si>
    <t>миграционный прирост</t>
  </si>
  <si>
    <t>97*</t>
  </si>
  <si>
    <r>
      <rPr>
        <sz val="16"/>
        <rFont val="Arial Cyr"/>
        <family val="0"/>
      </rPr>
      <t>Приложение 2
Утверждено постановлением 
администрации МО «Бичурский район» 
                                                                                                   от 06 сентября 2016г №     349</t>
    </r>
    <r>
      <rPr>
        <b/>
        <sz val="16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</si>
</sst>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)"/>
    <numFmt numFmtId="174" formatCode="#,##0.0"/>
    <numFmt numFmtId="175" formatCode="0.000"/>
    <numFmt numFmtId="176" formatCode="#,##0.0\ &quot;₽&quot;"/>
    <numFmt numFmtId="177" formatCode="#,##0.0\ _₽"/>
    <numFmt numFmtId="178" formatCode="#,##0.000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_р_._-;\-* #,##0.0_р_._-;_-* &quot;-&quot;??_р_._-;_-@_-"/>
  </numFmts>
  <fonts count="52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10"/>
      <name val="Arial Cyr"/>
      <family val="0"/>
    </font>
    <font>
      <sz val="9"/>
      <color indexed="8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 applyProtection="1">
      <alignment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left" vertical="center" wrapText="1" shrinkToFit="1"/>
    </xf>
    <xf numFmtId="0" fontId="10" fillId="0" borderId="0" xfId="0" applyFont="1" applyAlignment="1">
      <alignment wrapText="1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3" applyFont="1" applyFill="1" applyBorder="1">
      <alignment/>
      <protection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1" fillId="33" borderId="10" xfId="0" applyNumberFormat="1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 applyProtection="1">
      <alignment horizontal="center" vertical="center" wrapText="1"/>
      <protection/>
    </xf>
    <xf numFmtId="174" fontId="14" fillId="0" borderId="10" xfId="55" applyNumberFormat="1" applyFont="1" applyFill="1" applyBorder="1" applyAlignment="1" applyProtection="1">
      <alignment horizontal="center" vertical="center" wrapText="1"/>
      <protection locked="0"/>
    </xf>
    <xf numFmtId="172" fontId="14" fillId="0" borderId="10" xfId="54" applyNumberFormat="1" applyFont="1" applyFill="1" applyBorder="1" applyAlignment="1">
      <alignment horizontal="center" vertical="center" wrapText="1"/>
      <protection/>
    </xf>
    <xf numFmtId="175" fontId="14" fillId="0" borderId="10" xfId="54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7" fillId="34" borderId="10" xfId="0" applyNumberFormat="1" applyFont="1" applyFill="1" applyBorder="1" applyAlignment="1" applyProtection="1">
      <alignment horizontal="center" vertical="center" wrapText="1"/>
      <protection/>
    </xf>
    <xf numFmtId="1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81" fontId="7" fillId="0" borderId="10" xfId="63" applyNumberFormat="1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10" xfId="63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wrapText="1" shrinkToFi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7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4"/>
  <sheetViews>
    <sheetView tabSelected="1" zoomScale="70" zoomScaleNormal="70" zoomScalePageLayoutView="0" workbookViewId="0" topLeftCell="A212">
      <selection activeCell="M284" sqref="M284"/>
    </sheetView>
  </sheetViews>
  <sheetFormatPr defaultColWidth="9.00390625" defaultRowHeight="12.75"/>
  <cols>
    <col min="2" max="2" width="78.625" style="0" customWidth="1"/>
    <col min="3" max="3" width="33.375" style="0" customWidth="1"/>
    <col min="4" max="4" width="13.75390625" style="0" customWidth="1"/>
    <col min="5" max="5" width="17.00390625" style="0" customWidth="1"/>
    <col min="6" max="6" width="13.75390625" style="0" customWidth="1"/>
    <col min="7" max="7" width="13.125" style="0" customWidth="1"/>
    <col min="8" max="8" width="17.375" style="0" customWidth="1"/>
    <col min="9" max="12" width="13.75390625" style="0" customWidth="1"/>
    <col min="13" max="13" width="14.375" style="0" customWidth="1"/>
  </cols>
  <sheetData>
    <row r="2" spans="2:12" ht="98.25" customHeight="1">
      <c r="B2" s="81" t="s">
        <v>286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24.75" customHeight="1">
      <c r="B3" s="83" t="s">
        <v>192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ht="25.5" customHeight="1">
      <c r="B4" s="83" t="s">
        <v>238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2:12" ht="20.25" customHeight="1">
      <c r="B5" s="85" t="s">
        <v>244</v>
      </c>
      <c r="C5" s="85"/>
      <c r="D5" s="85"/>
      <c r="E5" s="85"/>
      <c r="F5" s="85"/>
      <c r="G5" s="85"/>
      <c r="H5" s="85"/>
      <c r="I5" s="85"/>
      <c r="J5" s="85"/>
      <c r="K5" s="85"/>
      <c r="L5" s="85"/>
    </row>
    <row r="7" spans="2:12" ht="18.75">
      <c r="B7" s="84" t="s">
        <v>193</v>
      </c>
      <c r="C7" s="84" t="s">
        <v>194</v>
      </c>
      <c r="D7" s="1" t="s">
        <v>195</v>
      </c>
      <c r="E7" s="2" t="s">
        <v>195</v>
      </c>
      <c r="F7" s="2" t="s">
        <v>196</v>
      </c>
      <c r="G7" s="2" t="s">
        <v>197</v>
      </c>
      <c r="H7" s="2"/>
      <c r="I7" s="2"/>
      <c r="J7" s="2"/>
      <c r="K7" s="2"/>
      <c r="L7" s="2"/>
    </row>
    <row r="8" spans="2:12" ht="18.75">
      <c r="B8" s="84"/>
      <c r="C8" s="84"/>
      <c r="D8" s="84">
        <v>2014</v>
      </c>
      <c r="E8" s="84">
        <v>2015</v>
      </c>
      <c r="F8" s="84">
        <v>2016</v>
      </c>
      <c r="G8" s="2">
        <v>2017</v>
      </c>
      <c r="H8" s="2"/>
      <c r="I8" s="2">
        <v>2018</v>
      </c>
      <c r="J8" s="2"/>
      <c r="K8" s="2">
        <v>2019</v>
      </c>
      <c r="L8" s="2"/>
    </row>
    <row r="9" spans="2:12" ht="37.5">
      <c r="B9" s="84"/>
      <c r="C9" s="84"/>
      <c r="D9" s="84"/>
      <c r="E9" s="84"/>
      <c r="F9" s="84"/>
      <c r="G9" s="1" t="s">
        <v>198</v>
      </c>
      <c r="H9" s="1" t="s">
        <v>199</v>
      </c>
      <c r="I9" s="1" t="s">
        <v>198</v>
      </c>
      <c r="J9" s="1" t="s">
        <v>199</v>
      </c>
      <c r="K9" s="1" t="s">
        <v>198</v>
      </c>
      <c r="L9" s="1" t="s">
        <v>199</v>
      </c>
    </row>
    <row r="10" spans="2:12" ht="18.75">
      <c r="B10" s="3" t="s">
        <v>200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201</v>
      </c>
      <c r="C11" s="77"/>
      <c r="D11" s="78"/>
      <c r="E11" s="78"/>
      <c r="F11" s="78"/>
      <c r="G11" s="78"/>
      <c r="H11" s="78"/>
      <c r="I11" s="78"/>
      <c r="J11" s="78"/>
      <c r="K11" s="78"/>
      <c r="L11" s="78"/>
    </row>
    <row r="12" spans="2:12" ht="18.75">
      <c r="B12" s="6" t="s">
        <v>202</v>
      </c>
      <c r="C12" s="72" t="s">
        <v>155</v>
      </c>
      <c r="D12" s="73">
        <v>23918</v>
      </c>
      <c r="E12" s="74">
        <v>23598</v>
      </c>
      <c r="F12" s="74">
        <v>23274</v>
      </c>
      <c r="G12" s="74">
        <v>22955</v>
      </c>
      <c r="H12" s="74">
        <v>23001</v>
      </c>
      <c r="I12" s="74">
        <v>22718</v>
      </c>
      <c r="J12" s="74">
        <v>22830</v>
      </c>
      <c r="K12" s="74">
        <v>22538</v>
      </c>
      <c r="L12" s="74">
        <v>22672</v>
      </c>
    </row>
    <row r="13" spans="2:12" ht="18.75">
      <c r="B13" s="6" t="s">
        <v>276</v>
      </c>
      <c r="C13" s="72" t="s">
        <v>155</v>
      </c>
      <c r="D13" s="73">
        <v>24089</v>
      </c>
      <c r="E13" s="74">
        <v>23748</v>
      </c>
      <c r="F13" s="74">
        <v>23448</v>
      </c>
      <c r="G13" s="75">
        <v>23102</v>
      </c>
      <c r="H13" s="75">
        <v>23102</v>
      </c>
      <c r="I13" s="75">
        <v>22808</v>
      </c>
      <c r="J13" s="74">
        <v>22900</v>
      </c>
      <c r="K13" s="75">
        <v>22628</v>
      </c>
      <c r="L13" s="75">
        <v>22760</v>
      </c>
    </row>
    <row r="14" spans="2:12" ht="18.75">
      <c r="B14" s="6" t="s">
        <v>204</v>
      </c>
      <c r="C14" s="72" t="s">
        <v>277</v>
      </c>
      <c r="D14" s="28">
        <v>24.1</v>
      </c>
      <c r="E14" s="26">
        <v>23.7</v>
      </c>
      <c r="F14" s="26">
        <v>23.8</v>
      </c>
      <c r="G14" s="26">
        <v>23.8</v>
      </c>
      <c r="H14" s="26">
        <v>23.8</v>
      </c>
      <c r="I14" s="26">
        <v>23.8</v>
      </c>
      <c r="J14" s="26">
        <v>23.8</v>
      </c>
      <c r="K14" s="26">
        <v>23.8</v>
      </c>
      <c r="L14" s="26">
        <v>23.8</v>
      </c>
    </row>
    <row r="15" spans="2:12" ht="18.75">
      <c r="B15" s="6" t="s">
        <v>205</v>
      </c>
      <c r="C15" s="72" t="s">
        <v>155</v>
      </c>
      <c r="D15" s="28">
        <v>67.7</v>
      </c>
      <c r="E15" s="27">
        <v>67.5</v>
      </c>
      <c r="F15" s="27">
        <v>67.5</v>
      </c>
      <c r="G15" s="27">
        <v>67.5</v>
      </c>
      <c r="H15" s="27">
        <v>67.5</v>
      </c>
      <c r="I15" s="27">
        <v>67.5</v>
      </c>
      <c r="J15" s="27">
        <v>67.5</v>
      </c>
      <c r="K15" s="27">
        <v>67.5</v>
      </c>
      <c r="L15" s="27">
        <v>67.5</v>
      </c>
    </row>
    <row r="16" spans="2:12" ht="18.75">
      <c r="B16" s="76" t="s">
        <v>278</v>
      </c>
      <c r="C16" s="72" t="s">
        <v>279</v>
      </c>
      <c r="D16" s="28">
        <v>328</v>
      </c>
      <c r="E16" s="26">
        <v>366</v>
      </c>
      <c r="F16" s="26">
        <v>462</v>
      </c>
      <c r="G16" s="26">
        <v>466</v>
      </c>
      <c r="H16" s="26">
        <v>468</v>
      </c>
      <c r="I16" s="26">
        <v>470</v>
      </c>
      <c r="J16" s="26">
        <v>475</v>
      </c>
      <c r="K16" s="26">
        <v>480</v>
      </c>
      <c r="L16" s="26">
        <v>465</v>
      </c>
    </row>
    <row r="17" spans="2:12" ht="18.75">
      <c r="B17" s="76" t="s">
        <v>280</v>
      </c>
      <c r="C17" s="72" t="s">
        <v>279</v>
      </c>
      <c r="D17" s="28">
        <v>390</v>
      </c>
      <c r="E17" s="26">
        <v>361</v>
      </c>
      <c r="F17" s="26">
        <v>460</v>
      </c>
      <c r="G17" s="26">
        <v>400</v>
      </c>
      <c r="H17" s="26">
        <v>370</v>
      </c>
      <c r="I17" s="26">
        <v>360</v>
      </c>
      <c r="J17" s="26">
        <v>365</v>
      </c>
      <c r="K17" s="26">
        <v>370</v>
      </c>
      <c r="L17" s="26">
        <v>390</v>
      </c>
    </row>
    <row r="18" spans="2:12" ht="18.75">
      <c r="B18" s="76" t="s">
        <v>281</v>
      </c>
      <c r="C18" s="72"/>
      <c r="D18" s="73">
        <f>D16-D17</f>
        <v>-62</v>
      </c>
      <c r="E18" s="73">
        <f aca="true" t="shared" si="0" ref="E18:L18">E16-E17</f>
        <v>5</v>
      </c>
      <c r="F18" s="73">
        <f t="shared" si="0"/>
        <v>2</v>
      </c>
      <c r="G18" s="73">
        <f t="shared" si="0"/>
        <v>66</v>
      </c>
      <c r="H18" s="73">
        <f t="shared" si="0"/>
        <v>98</v>
      </c>
      <c r="I18" s="73">
        <f t="shared" si="0"/>
        <v>110</v>
      </c>
      <c r="J18" s="73">
        <f t="shared" si="0"/>
        <v>110</v>
      </c>
      <c r="K18" s="73">
        <f t="shared" si="0"/>
        <v>110</v>
      </c>
      <c r="L18" s="73">
        <f t="shared" si="0"/>
        <v>75</v>
      </c>
    </row>
    <row r="19" spans="2:12" ht="24">
      <c r="B19" s="6" t="s">
        <v>206</v>
      </c>
      <c r="C19" s="77" t="s">
        <v>207</v>
      </c>
      <c r="D19" s="29">
        <f>D16/D12*1000</f>
        <v>13.713521197424534</v>
      </c>
      <c r="E19" s="29">
        <f aca="true" t="shared" si="1" ref="E19:L19">E16/E12*1000</f>
        <v>15.509788965166539</v>
      </c>
      <c r="F19" s="29">
        <f t="shared" si="1"/>
        <v>19.85047692704305</v>
      </c>
      <c r="G19" s="29">
        <f t="shared" si="1"/>
        <v>20.300588107166195</v>
      </c>
      <c r="H19" s="29">
        <f t="shared" si="1"/>
        <v>20.346941437328812</v>
      </c>
      <c r="I19" s="29">
        <f t="shared" si="1"/>
        <v>20.688440883880624</v>
      </c>
      <c r="J19" s="29">
        <f t="shared" si="1"/>
        <v>20.805957074025404</v>
      </c>
      <c r="K19" s="29">
        <f t="shared" si="1"/>
        <v>21.297364451149168</v>
      </c>
      <c r="L19" s="29">
        <f t="shared" si="1"/>
        <v>20.509880028228654</v>
      </c>
    </row>
    <row r="20" spans="2:12" ht="18.75">
      <c r="B20" s="6" t="s">
        <v>208</v>
      </c>
      <c r="C20" s="77" t="s">
        <v>209</v>
      </c>
      <c r="D20" s="29">
        <f>D17/D12*1000</f>
        <v>16.305711179864538</v>
      </c>
      <c r="E20" s="29">
        <f aca="true" t="shared" si="2" ref="E20:L21">E17/E12*1000</f>
        <v>15.297906602254429</v>
      </c>
      <c r="F20" s="29">
        <f>F17/F12*1000</f>
        <v>19.76454412649308</v>
      </c>
      <c r="G20" s="29">
        <f t="shared" si="2"/>
        <v>17.425397516880853</v>
      </c>
      <c r="H20" s="29">
        <f t="shared" si="2"/>
        <v>16.086257119255684</v>
      </c>
      <c r="I20" s="29">
        <f t="shared" si="2"/>
        <v>15.846465357866009</v>
      </c>
      <c r="J20" s="29">
        <f t="shared" si="2"/>
        <v>15.987735435830048</v>
      </c>
      <c r="K20" s="29">
        <f t="shared" si="2"/>
        <v>16.416718431094154</v>
      </c>
      <c r="L20" s="29">
        <f t="shared" si="2"/>
        <v>17.201834862385322</v>
      </c>
    </row>
    <row r="21" spans="2:12" ht="18.75">
      <c r="B21" s="6" t="s">
        <v>210</v>
      </c>
      <c r="C21" s="77" t="s">
        <v>211</v>
      </c>
      <c r="D21" s="30">
        <f>D18/D12*1000</f>
        <v>-2.5921899824400034</v>
      </c>
      <c r="E21" s="30">
        <f t="shared" si="2"/>
        <v>0.21054404581438435</v>
      </c>
      <c r="F21" s="30">
        <f t="shared" si="2"/>
        <v>0.08529512111907199</v>
      </c>
      <c r="G21" s="30">
        <f t="shared" si="2"/>
        <v>2.856895506882521</v>
      </c>
      <c r="H21" s="30">
        <f t="shared" si="2"/>
        <v>4.242056964764956</v>
      </c>
      <c r="I21" s="30">
        <f t="shared" si="2"/>
        <v>4.8228691687127325</v>
      </c>
      <c r="J21" s="30">
        <f t="shared" si="2"/>
        <v>4.8034934497816595</v>
      </c>
      <c r="K21" s="30">
        <f t="shared" si="2"/>
        <v>4.86123386954216</v>
      </c>
      <c r="L21" s="30">
        <f t="shared" si="2"/>
        <v>3.295254833040422</v>
      </c>
    </row>
    <row r="22" spans="2:12" ht="18.75">
      <c r="B22" s="6" t="s">
        <v>282</v>
      </c>
      <c r="C22" s="77" t="s">
        <v>279</v>
      </c>
      <c r="D22" s="31">
        <v>393</v>
      </c>
      <c r="E22" s="26">
        <v>576</v>
      </c>
      <c r="F22" s="26">
        <v>553</v>
      </c>
      <c r="G22" s="27">
        <v>560</v>
      </c>
      <c r="H22" s="27">
        <v>570</v>
      </c>
      <c r="I22" s="27">
        <v>580</v>
      </c>
      <c r="J22" s="27">
        <v>550</v>
      </c>
      <c r="K22" s="27">
        <v>560</v>
      </c>
      <c r="L22" s="27">
        <v>570</v>
      </c>
    </row>
    <row r="23" spans="2:12" ht="18.75">
      <c r="B23" s="6" t="s">
        <v>283</v>
      </c>
      <c r="C23" s="77" t="s">
        <v>279</v>
      </c>
      <c r="D23" s="31">
        <v>419</v>
      </c>
      <c r="E23" s="26">
        <v>882</v>
      </c>
      <c r="F23" s="26">
        <v>900</v>
      </c>
      <c r="G23" s="27">
        <v>920</v>
      </c>
      <c r="H23" s="27">
        <v>870</v>
      </c>
      <c r="I23" s="27">
        <v>900</v>
      </c>
      <c r="J23" s="27">
        <v>850</v>
      </c>
      <c r="K23" s="27">
        <v>850</v>
      </c>
      <c r="L23" s="27">
        <v>820</v>
      </c>
    </row>
    <row r="24" spans="2:12" ht="18.75">
      <c r="B24" s="6" t="s">
        <v>284</v>
      </c>
      <c r="C24" s="77"/>
      <c r="D24" s="31">
        <f>D22-D23</f>
        <v>-26</v>
      </c>
      <c r="E24" s="31">
        <f aca="true" t="shared" si="3" ref="E24:L24">E22-E23</f>
        <v>-306</v>
      </c>
      <c r="F24" s="31">
        <f t="shared" si="3"/>
        <v>-347</v>
      </c>
      <c r="G24" s="31">
        <f t="shared" si="3"/>
        <v>-360</v>
      </c>
      <c r="H24" s="31">
        <f t="shared" si="3"/>
        <v>-300</v>
      </c>
      <c r="I24" s="31">
        <f t="shared" si="3"/>
        <v>-320</v>
      </c>
      <c r="J24" s="31">
        <f t="shared" si="3"/>
        <v>-300</v>
      </c>
      <c r="K24" s="31">
        <f t="shared" si="3"/>
        <v>-290</v>
      </c>
      <c r="L24" s="31">
        <f t="shared" si="3"/>
        <v>-250</v>
      </c>
    </row>
    <row r="25" spans="2:12" ht="18.75">
      <c r="B25" s="6" t="s">
        <v>212</v>
      </c>
      <c r="C25" s="77" t="s">
        <v>213</v>
      </c>
      <c r="D25" s="30">
        <f>D24/D12*10000</f>
        <v>-10.870474119909693</v>
      </c>
      <c r="E25" s="30">
        <f aca="true" t="shared" si="4" ref="E25:L25">E24/E12*10000</f>
        <v>-129.67200610221204</v>
      </c>
      <c r="F25" s="30">
        <f t="shared" si="4"/>
        <v>-149.09340895419783</v>
      </c>
      <c r="G25" s="30">
        <f t="shared" si="4"/>
        <v>-156.82857765192767</v>
      </c>
      <c r="H25" s="30">
        <f t="shared" si="4"/>
        <v>-130.4291117777488</v>
      </c>
      <c r="I25" s="30">
        <f t="shared" si="4"/>
        <v>-140.85746984769787</v>
      </c>
      <c r="J25" s="30">
        <f t="shared" si="4"/>
        <v>-131.4060446780552</v>
      </c>
      <c r="K25" s="30">
        <f t="shared" si="4"/>
        <v>-128.67157689235958</v>
      </c>
      <c r="L25" s="30">
        <f t="shared" si="4"/>
        <v>-110.2681721947777</v>
      </c>
    </row>
    <row r="26" spans="2:12" ht="18.75">
      <c r="B26" s="3" t="s">
        <v>263</v>
      </c>
      <c r="C26" s="4"/>
      <c r="D26" s="4"/>
      <c r="E26" s="5"/>
      <c r="F26" s="5"/>
      <c r="G26" s="5"/>
      <c r="H26" s="5"/>
      <c r="I26" s="5"/>
      <c r="J26" s="5"/>
      <c r="K26" s="5"/>
      <c r="L26" s="5"/>
    </row>
    <row r="27" spans="2:12" ht="18.75">
      <c r="B27" s="6" t="s">
        <v>246</v>
      </c>
      <c r="C27" s="4" t="s">
        <v>247</v>
      </c>
      <c r="D27" s="56">
        <v>3603.4</v>
      </c>
      <c r="E27" s="54">
        <f aca="true" t="shared" si="5" ref="E27:L27">E31+E44</f>
        <v>5352</v>
      </c>
      <c r="F27" s="54">
        <f t="shared" si="5"/>
        <v>5511.6</v>
      </c>
      <c r="G27" s="54">
        <f t="shared" si="5"/>
        <v>5879.5</v>
      </c>
      <c r="H27" s="54">
        <f t="shared" si="5"/>
        <v>5975.639999999999</v>
      </c>
      <c r="I27" s="54">
        <f t="shared" si="5"/>
        <v>6560</v>
      </c>
      <c r="J27" s="54">
        <f t="shared" si="5"/>
        <v>6669.28</v>
      </c>
      <c r="K27" s="54">
        <f t="shared" si="5"/>
        <v>7490.9</v>
      </c>
      <c r="L27" s="54">
        <f t="shared" si="5"/>
        <v>7622.1</v>
      </c>
    </row>
    <row r="28" spans="2:12" ht="37.5">
      <c r="B28" s="6" t="s">
        <v>215</v>
      </c>
      <c r="C28" s="4" t="s">
        <v>47</v>
      </c>
      <c r="D28" s="56">
        <v>135.3</v>
      </c>
      <c r="E28" s="54">
        <f>E27/D27*100/E29*100</f>
        <v>127.59999290475376</v>
      </c>
      <c r="F28" s="54">
        <f>F27/E27*100/102.5*100</f>
        <v>100.47030515148204</v>
      </c>
      <c r="G28" s="54">
        <f>G27/F27*100/103.3*100</f>
        <v>103.26719525700507</v>
      </c>
      <c r="H28" s="54">
        <f>H27/F27*100/H29*100</f>
        <v>105.87825563357278</v>
      </c>
      <c r="I28" s="54">
        <f>I27/G27*100/103.8*100</f>
        <v>107.48951198942278</v>
      </c>
      <c r="J28" s="54">
        <f>J27/H27*100/102.3*100</f>
        <v>109.09852816380416</v>
      </c>
      <c r="K28" s="54">
        <f>J27/H27*100/102.1*100</f>
        <v>109.31223732769017</v>
      </c>
      <c r="L28" s="54">
        <f>L27/J27*100/100.9*100</f>
        <v>113.26729396803907</v>
      </c>
    </row>
    <row r="29" spans="2:12" ht="39.75" customHeight="1">
      <c r="B29" s="6" t="s">
        <v>245</v>
      </c>
      <c r="C29" s="4" t="s">
        <v>203</v>
      </c>
      <c r="D29" s="56">
        <v>107.1</v>
      </c>
      <c r="E29" s="54">
        <v>116.4</v>
      </c>
      <c r="F29" s="54">
        <v>102.5</v>
      </c>
      <c r="G29" s="54">
        <v>103.3</v>
      </c>
      <c r="H29" s="54">
        <v>102.4</v>
      </c>
      <c r="I29" s="54">
        <v>103.8</v>
      </c>
      <c r="J29" s="54">
        <v>102.3</v>
      </c>
      <c r="K29" s="54">
        <v>102.1</v>
      </c>
      <c r="L29" s="54">
        <v>100.9</v>
      </c>
    </row>
    <row r="30" spans="2:12" ht="18.75">
      <c r="B30" s="3" t="s">
        <v>248</v>
      </c>
      <c r="C30" s="4"/>
      <c r="D30" s="4"/>
      <c r="E30" s="5"/>
      <c r="F30" s="5"/>
      <c r="G30" s="5"/>
      <c r="H30" s="5"/>
      <c r="I30" s="5"/>
      <c r="J30" s="5"/>
      <c r="K30" s="5"/>
      <c r="L30" s="5"/>
    </row>
    <row r="31" spans="2:12" ht="56.25">
      <c r="B31" s="6" t="s">
        <v>216</v>
      </c>
      <c r="C31" s="4" t="s">
        <v>261</v>
      </c>
      <c r="D31" s="4">
        <v>3195</v>
      </c>
      <c r="E31" s="5">
        <v>4877.3</v>
      </c>
      <c r="F31" s="5">
        <v>4974.8</v>
      </c>
      <c r="G31" s="5">
        <v>5311</v>
      </c>
      <c r="H31" s="5">
        <v>5406.7</v>
      </c>
      <c r="I31" s="5">
        <v>5975</v>
      </c>
      <c r="J31" s="5">
        <v>6079</v>
      </c>
      <c r="K31" s="5">
        <v>6893</v>
      </c>
      <c r="L31" s="5">
        <v>7013</v>
      </c>
    </row>
    <row r="32" spans="2:12" ht="40.5" customHeight="1">
      <c r="B32" s="6" t="s">
        <v>158</v>
      </c>
      <c r="C32" s="4" t="s">
        <v>164</v>
      </c>
      <c r="D32" s="4">
        <v>162.2</v>
      </c>
      <c r="E32" s="5">
        <v>152.7</v>
      </c>
      <c r="F32" s="5">
        <f>F31/E31*100</f>
        <v>101.99905685522728</v>
      </c>
      <c r="G32" s="53">
        <f>G31/F31*100</f>
        <v>106.75806062555277</v>
      </c>
      <c r="H32" s="53">
        <f>H31/F31*100</f>
        <v>108.68175605049449</v>
      </c>
      <c r="I32" s="53">
        <f>I31/G31*100</f>
        <v>112.50235360572395</v>
      </c>
      <c r="J32" s="53">
        <f>J31/H31*100</f>
        <v>112.43457192002515</v>
      </c>
      <c r="K32" s="53">
        <f>K31/I31*100</f>
        <v>115.36401673640167</v>
      </c>
      <c r="L32" s="53">
        <f>L31/J31*100</f>
        <v>115.36436913966112</v>
      </c>
    </row>
    <row r="33" spans="2:12" ht="40.5" customHeight="1">
      <c r="B33" s="6" t="s">
        <v>165</v>
      </c>
      <c r="C33" s="4" t="s">
        <v>203</v>
      </c>
      <c r="D33" s="4">
        <v>99.3</v>
      </c>
      <c r="E33" s="5">
        <v>121</v>
      </c>
      <c r="F33" s="5">
        <v>100.1</v>
      </c>
      <c r="G33" s="5">
        <v>105.7</v>
      </c>
      <c r="H33" s="5">
        <v>104.3</v>
      </c>
      <c r="I33" s="5">
        <v>110.3</v>
      </c>
      <c r="J33" s="5">
        <v>107.9</v>
      </c>
      <c r="K33" s="5">
        <v>113.1</v>
      </c>
      <c r="L33" s="5">
        <v>110.5</v>
      </c>
    </row>
    <row r="34" spans="2:12" ht="37.5">
      <c r="B34" s="6" t="s">
        <v>217</v>
      </c>
      <c r="C34" s="4" t="s">
        <v>47</v>
      </c>
      <c r="D34" s="4">
        <v>163.4</v>
      </c>
      <c r="E34" s="5">
        <f>E31/D31*100/E33*100</f>
        <v>126.1604521527697</v>
      </c>
      <c r="F34" s="5">
        <f>F31/E31*100/F33*100</f>
        <v>101.89715969553174</v>
      </c>
      <c r="G34" s="5">
        <f>G31/F31*100/G33*100</f>
        <v>101.00100343004046</v>
      </c>
      <c r="H34" s="5">
        <f>H31/F31*100/H33*100</f>
        <v>104.20110838973584</v>
      </c>
      <c r="I34" s="5">
        <f>I31/G31*100/I33*100</f>
        <v>101.9966941121704</v>
      </c>
      <c r="J34" s="5">
        <f>J31/H31*100/J33*100</f>
        <v>104.20256897129299</v>
      </c>
      <c r="K34" s="5">
        <f>K31/I31*100/K33*100</f>
        <v>102.00178314447538</v>
      </c>
      <c r="L34" s="5">
        <f>L31/J31*100/L33*100</f>
        <v>104.40214401779286</v>
      </c>
    </row>
    <row r="35" spans="2:12" ht="56.25">
      <c r="B35" s="6" t="s">
        <v>218</v>
      </c>
      <c r="C35" s="4" t="s">
        <v>261</v>
      </c>
      <c r="D35" s="4">
        <v>3195</v>
      </c>
      <c r="E35" s="5">
        <v>4877.3</v>
      </c>
      <c r="F35" s="5">
        <v>4974.8</v>
      </c>
      <c r="G35" s="5">
        <v>5311</v>
      </c>
      <c r="H35" s="5">
        <v>5406.7</v>
      </c>
      <c r="I35" s="5">
        <v>5975</v>
      </c>
      <c r="J35" s="5">
        <v>6079</v>
      </c>
      <c r="K35" s="5">
        <v>6893</v>
      </c>
      <c r="L35" s="5">
        <v>7013</v>
      </c>
    </row>
    <row r="36" spans="2:12" ht="37.5">
      <c r="B36" s="6" t="s">
        <v>159</v>
      </c>
      <c r="C36" s="4" t="s">
        <v>164</v>
      </c>
      <c r="D36" s="4">
        <v>162.2</v>
      </c>
      <c r="E36" s="5">
        <v>152.7</v>
      </c>
      <c r="F36" s="5">
        <f>F35/E35*100</f>
        <v>101.99905685522728</v>
      </c>
      <c r="G36" s="53">
        <f>G35/F35*100</f>
        <v>106.75806062555277</v>
      </c>
      <c r="H36" s="53">
        <f>H35/F35*100</f>
        <v>108.68175605049449</v>
      </c>
      <c r="I36" s="53">
        <f>I35/G35*100</f>
        <v>112.50235360572395</v>
      </c>
      <c r="J36" s="53">
        <f>J35/H35*100</f>
        <v>112.43457192002515</v>
      </c>
      <c r="K36" s="53">
        <f>K35/I35*100</f>
        <v>115.36401673640167</v>
      </c>
      <c r="L36" s="53">
        <f>L35/J35*100</f>
        <v>115.36436913966112</v>
      </c>
    </row>
    <row r="37" spans="2:12" ht="37.5">
      <c r="B37" s="6" t="s">
        <v>166</v>
      </c>
      <c r="C37" s="4" t="s">
        <v>203</v>
      </c>
      <c r="D37" s="4">
        <v>99.3</v>
      </c>
      <c r="E37" s="5">
        <v>121</v>
      </c>
      <c r="F37" s="5">
        <v>100.1</v>
      </c>
      <c r="G37" s="5">
        <v>105.7</v>
      </c>
      <c r="H37" s="5">
        <v>104.3</v>
      </c>
      <c r="I37" s="5">
        <v>110.3</v>
      </c>
      <c r="J37" s="5">
        <v>107.9</v>
      </c>
      <c r="K37" s="5">
        <v>113.1</v>
      </c>
      <c r="L37" s="5">
        <v>110.5</v>
      </c>
    </row>
    <row r="38" spans="2:12" ht="37.5">
      <c r="B38" s="6" t="s">
        <v>219</v>
      </c>
      <c r="C38" s="4" t="s">
        <v>47</v>
      </c>
      <c r="D38" s="4">
        <v>163.4</v>
      </c>
      <c r="E38" s="5">
        <f>E35/D35*100/E37*100</f>
        <v>126.1604521527697</v>
      </c>
      <c r="F38" s="5">
        <f>F35/E35*100/F37*100</f>
        <v>101.89715969553174</v>
      </c>
      <c r="G38" s="5">
        <f>G35/F35*100/G37*100</f>
        <v>101.00100343004046</v>
      </c>
      <c r="H38" s="5">
        <f>H35/F35*100/H37*100</f>
        <v>104.20110838973584</v>
      </c>
      <c r="I38" s="5">
        <f>I35/G35*100/I37*100</f>
        <v>101.9966941121704</v>
      </c>
      <c r="J38" s="5">
        <f>J35/H35*100/J37*100</f>
        <v>104.20256897129299</v>
      </c>
      <c r="K38" s="5">
        <f>K35/I35*100/K37*100</f>
        <v>102.00178314447538</v>
      </c>
      <c r="L38" s="5">
        <f>L35/J35*100/L37*100</f>
        <v>104.40214401779286</v>
      </c>
    </row>
    <row r="39" spans="2:12" ht="75">
      <c r="B39" s="6" t="s">
        <v>220</v>
      </c>
      <c r="C39" s="4" t="s">
        <v>261</v>
      </c>
      <c r="D39" s="4">
        <v>3195</v>
      </c>
      <c r="E39" s="5">
        <v>4877.3</v>
      </c>
      <c r="F39" s="5">
        <v>4974.8</v>
      </c>
      <c r="G39" s="5">
        <v>5311</v>
      </c>
      <c r="H39" s="5">
        <v>5406.7</v>
      </c>
      <c r="I39" s="5">
        <v>5975</v>
      </c>
      <c r="J39" s="5">
        <v>6079</v>
      </c>
      <c r="K39" s="5">
        <v>6893</v>
      </c>
      <c r="L39" s="5">
        <v>7013</v>
      </c>
    </row>
    <row r="40" spans="2:12" ht="37.5">
      <c r="B40" s="6" t="s">
        <v>160</v>
      </c>
      <c r="C40" s="4" t="s">
        <v>164</v>
      </c>
      <c r="D40" s="4">
        <v>162.2</v>
      </c>
      <c r="E40" s="5">
        <v>152.7</v>
      </c>
      <c r="F40" s="5">
        <f>F39/E39*100</f>
        <v>101.99905685522728</v>
      </c>
      <c r="G40" s="53">
        <f>G39/F39*100</f>
        <v>106.75806062555277</v>
      </c>
      <c r="H40" s="53">
        <f>H39/F39*100</f>
        <v>108.68175605049449</v>
      </c>
      <c r="I40" s="53">
        <f>I39/G39*100</f>
        <v>112.50235360572395</v>
      </c>
      <c r="J40" s="53">
        <f>J39/H39*100</f>
        <v>112.43457192002515</v>
      </c>
      <c r="K40" s="53">
        <f>K39/I39*100</f>
        <v>115.36401673640167</v>
      </c>
      <c r="L40" s="53">
        <f>L39/J39*100</f>
        <v>115.36436913966112</v>
      </c>
    </row>
    <row r="41" spans="2:12" ht="37.5">
      <c r="B41" s="6" t="s">
        <v>167</v>
      </c>
      <c r="C41" s="4" t="s">
        <v>203</v>
      </c>
      <c r="D41" s="4">
        <v>99.3</v>
      </c>
      <c r="E41" s="5">
        <v>121</v>
      </c>
      <c r="F41" s="5">
        <v>100.1</v>
      </c>
      <c r="G41" s="5">
        <v>105.7</v>
      </c>
      <c r="H41" s="5">
        <v>104.3</v>
      </c>
      <c r="I41" s="5">
        <v>110.3</v>
      </c>
      <c r="J41" s="5">
        <v>107.9</v>
      </c>
      <c r="K41" s="5">
        <v>113.1</v>
      </c>
      <c r="L41" s="5">
        <v>110.5</v>
      </c>
    </row>
    <row r="42" spans="2:12" ht="37.5">
      <c r="B42" s="6" t="s">
        <v>221</v>
      </c>
      <c r="C42" s="4" t="s">
        <v>47</v>
      </c>
      <c r="D42" s="4">
        <v>163.4</v>
      </c>
      <c r="E42" s="5">
        <f>E39/D39*100/E41*100</f>
        <v>126.1604521527697</v>
      </c>
      <c r="F42" s="5">
        <f>F39/E39*100/F41*100</f>
        <v>101.89715969553174</v>
      </c>
      <c r="G42" s="5">
        <f>G39/F39*100/G41*100</f>
        <v>101.00100343004046</v>
      </c>
      <c r="H42" s="5">
        <f>H39/F39*100/H41*100</f>
        <v>104.20110838973584</v>
      </c>
      <c r="I42" s="5">
        <f>I39/G39*100/I41*100</f>
        <v>101.9966941121704</v>
      </c>
      <c r="J42" s="5">
        <f>J39/H39*100/J41*100</f>
        <v>104.20256897129299</v>
      </c>
      <c r="K42" s="5">
        <f>K39/I39*100/K41*100</f>
        <v>102.00178314447538</v>
      </c>
      <c r="L42" s="5">
        <f>L39/J39*100/L41*100</f>
        <v>104.40214401779286</v>
      </c>
    </row>
    <row r="43" spans="2:12" ht="18.75">
      <c r="B43" s="3" t="s">
        <v>249</v>
      </c>
      <c r="C43" s="4"/>
      <c r="D43" s="4"/>
      <c r="E43" s="5"/>
      <c r="F43" s="5"/>
      <c r="G43" s="5"/>
      <c r="H43" s="5"/>
      <c r="I43" s="5"/>
      <c r="J43" s="5"/>
      <c r="K43" s="5"/>
      <c r="L43" s="5"/>
    </row>
    <row r="44" spans="2:12" ht="56.25">
      <c r="B44" s="6" t="s">
        <v>222</v>
      </c>
      <c r="C44" s="4" t="s">
        <v>261</v>
      </c>
      <c r="D44" s="32">
        <f>D48+D56+D60+D65</f>
        <v>1311.4</v>
      </c>
      <c r="E44" s="54">
        <v>474.7</v>
      </c>
      <c r="F44" s="54">
        <f aca="true" t="shared" si="6" ref="F44:L44">F48+F52+F56+F60</f>
        <v>536.8</v>
      </c>
      <c r="G44" s="54">
        <f t="shared" si="6"/>
        <v>568.5</v>
      </c>
      <c r="H44" s="54">
        <f t="shared" si="6"/>
        <v>568.9399999999999</v>
      </c>
      <c r="I44" s="54">
        <f t="shared" si="6"/>
        <v>585</v>
      </c>
      <c r="J44" s="54">
        <f t="shared" si="6"/>
        <v>590.2800000000001</v>
      </c>
      <c r="K44" s="54">
        <f t="shared" si="6"/>
        <v>597.9</v>
      </c>
      <c r="L44" s="54">
        <f t="shared" si="6"/>
        <v>609.1</v>
      </c>
    </row>
    <row r="45" spans="2:12" ht="37.5">
      <c r="B45" s="6" t="s">
        <v>161</v>
      </c>
      <c r="C45" s="4" t="s">
        <v>164</v>
      </c>
      <c r="D45" s="32">
        <v>87.6</v>
      </c>
      <c r="E45" s="54">
        <f>E44/D44*100</f>
        <v>36.197956382491995</v>
      </c>
      <c r="F45" s="54">
        <f>F44/E44*100</f>
        <v>113.0819464925216</v>
      </c>
      <c r="G45" s="32">
        <f>G44/F44*100</f>
        <v>105.90536512667661</v>
      </c>
      <c r="H45" s="32">
        <f>H44/F44*100</f>
        <v>105.98733233979137</v>
      </c>
      <c r="I45" s="32">
        <f>I44/G44*100</f>
        <v>102.9023746701847</v>
      </c>
      <c r="J45" s="32">
        <f>J44/H44*100</f>
        <v>103.75083488592824</v>
      </c>
      <c r="K45" s="32">
        <v>105.8</v>
      </c>
      <c r="L45" s="32">
        <f>L44/J44*100</f>
        <v>103.1883174086874</v>
      </c>
    </row>
    <row r="46" spans="2:12" ht="37.5">
      <c r="B46" s="6" t="s">
        <v>168</v>
      </c>
      <c r="C46" s="4" t="s">
        <v>203</v>
      </c>
      <c r="D46" s="32">
        <v>108.8</v>
      </c>
      <c r="E46" s="54">
        <v>116.6</v>
      </c>
      <c r="F46" s="54">
        <v>105.6</v>
      </c>
      <c r="G46" s="54">
        <v>103.4</v>
      </c>
      <c r="H46" s="54">
        <v>102.4</v>
      </c>
      <c r="I46" s="54">
        <v>104.4</v>
      </c>
      <c r="J46" s="54">
        <v>103</v>
      </c>
      <c r="K46" s="54">
        <v>102.1</v>
      </c>
      <c r="L46" s="54">
        <v>101.3</v>
      </c>
    </row>
    <row r="47" spans="2:12" ht="37.5">
      <c r="B47" s="6" t="s">
        <v>223</v>
      </c>
      <c r="C47" s="4" t="s">
        <v>47</v>
      </c>
      <c r="D47" s="33">
        <v>80.6</v>
      </c>
      <c r="E47" s="54">
        <f>E44/D44*100/E46*100</f>
        <v>31.04455950471012</v>
      </c>
      <c r="F47" s="54">
        <f>F44/E44*100/F46*100</f>
        <v>107.08517660276667</v>
      </c>
      <c r="G47" s="54">
        <f>G44/F44*100/G46*100</f>
        <v>102.42298368150541</v>
      </c>
      <c r="H47" s="54">
        <f>H44/F44*100/H46*100</f>
        <v>103.50325423807749</v>
      </c>
      <c r="I47" s="54">
        <f>I44/G44*100/I46*100</f>
        <v>98.5654929791041</v>
      </c>
      <c r="J47" s="54">
        <f>J44/H44*100/J46*100</f>
        <v>100.7289659086682</v>
      </c>
      <c r="K47" s="54">
        <f>K44/I44*100/K46*100</f>
        <v>100.10296592079158</v>
      </c>
      <c r="L47" s="54">
        <f>L44/J44*100</f>
        <v>103.1883174086874</v>
      </c>
    </row>
    <row r="48" spans="2:12" ht="75">
      <c r="B48" s="6" t="s">
        <v>224</v>
      </c>
      <c r="C48" s="4" t="s">
        <v>261</v>
      </c>
      <c r="D48" s="32">
        <v>130.1</v>
      </c>
      <c r="E48" s="54">
        <v>147.8</v>
      </c>
      <c r="F48" s="54">
        <v>154.3</v>
      </c>
      <c r="G48" s="54">
        <v>164.5</v>
      </c>
      <c r="H48" s="54">
        <v>165.3</v>
      </c>
      <c r="I48" s="54">
        <v>173.7</v>
      </c>
      <c r="J48" s="54">
        <v>177.4</v>
      </c>
      <c r="K48" s="54">
        <v>182.9</v>
      </c>
      <c r="L48" s="54">
        <v>190.4</v>
      </c>
    </row>
    <row r="49" spans="2:12" ht="37.5">
      <c r="B49" s="6" t="s">
        <v>162</v>
      </c>
      <c r="C49" s="4" t="s">
        <v>164</v>
      </c>
      <c r="D49" s="32">
        <v>106.8</v>
      </c>
      <c r="E49" s="54">
        <f>E48/D48*100</f>
        <v>113.60491929285166</v>
      </c>
      <c r="F49" s="54">
        <f>F48/E48*100</f>
        <v>104.39783491204331</v>
      </c>
      <c r="G49" s="32">
        <f>G48/F48*100</f>
        <v>106.61049902786779</v>
      </c>
      <c r="H49" s="32">
        <f>H48/F48*100</f>
        <v>107.12896953985742</v>
      </c>
      <c r="I49" s="32">
        <f>I48/G48*100</f>
        <v>105.59270516717325</v>
      </c>
      <c r="J49" s="32">
        <f>J48/H48*100</f>
        <v>107.3200241984271</v>
      </c>
      <c r="K49" s="32">
        <v>105.3</v>
      </c>
      <c r="L49" s="32">
        <v>107.3</v>
      </c>
    </row>
    <row r="50" spans="2:12" ht="37.5">
      <c r="B50" s="6" t="s">
        <v>169</v>
      </c>
      <c r="C50" s="4" t="s">
        <v>203</v>
      </c>
      <c r="D50" s="32">
        <v>111</v>
      </c>
      <c r="E50" s="54">
        <v>119.3</v>
      </c>
      <c r="F50" s="54">
        <v>106.4</v>
      </c>
      <c r="G50" s="54">
        <v>105.6</v>
      </c>
      <c r="H50" s="54">
        <v>105.1</v>
      </c>
      <c r="I50" s="54">
        <v>104.9</v>
      </c>
      <c r="J50" s="54">
        <v>104.5</v>
      </c>
      <c r="K50" s="54">
        <v>104.4</v>
      </c>
      <c r="L50" s="54">
        <v>104.2</v>
      </c>
    </row>
    <row r="51" spans="2:12" ht="37.5">
      <c r="B51" s="6" t="s">
        <v>225</v>
      </c>
      <c r="C51" s="4" t="s">
        <v>47</v>
      </c>
      <c r="D51" s="33">
        <v>100</v>
      </c>
      <c r="E51" s="54">
        <f>E48/D48*100/E50*100</f>
        <v>95.22625255058816</v>
      </c>
      <c r="F51" s="54">
        <f>F48/E48*100/F50*100</f>
        <v>98.11826589477754</v>
      </c>
      <c r="G51" s="54">
        <f>G48/F48*100/G50*100</f>
        <v>100.95691195820812</v>
      </c>
      <c r="H51" s="54">
        <f>H48/F48*100/H50*100</f>
        <v>101.93051335857035</v>
      </c>
      <c r="I51" s="54">
        <f>I48/G48*100/I50*100</f>
        <v>100.66034810979336</v>
      </c>
      <c r="J51" s="54">
        <f>J48/H48*100/J50*100</f>
        <v>102.698587749691</v>
      </c>
      <c r="K51" s="54">
        <f>K48/I48*100/K50*100</f>
        <v>100.8587051705389</v>
      </c>
      <c r="L51" s="54">
        <f>L48/J48*100/L50*100</f>
        <v>103.00198863083092</v>
      </c>
    </row>
    <row r="52" spans="2:12" ht="56.25">
      <c r="B52" s="6" t="s">
        <v>226</v>
      </c>
      <c r="C52" s="4" t="s">
        <v>261</v>
      </c>
      <c r="D52" s="32">
        <v>0</v>
      </c>
      <c r="E52" s="32">
        <v>0</v>
      </c>
      <c r="F52" s="32">
        <v>28.5</v>
      </c>
      <c r="G52" s="32">
        <v>50</v>
      </c>
      <c r="H52" s="32">
        <v>46.1</v>
      </c>
      <c r="I52" s="32">
        <v>53.8</v>
      </c>
      <c r="J52" s="32">
        <v>51.8</v>
      </c>
      <c r="K52" s="32">
        <v>54</v>
      </c>
      <c r="L52" s="54">
        <v>54</v>
      </c>
    </row>
    <row r="53" spans="2:12" ht="37.5">
      <c r="B53" s="6" t="s">
        <v>163</v>
      </c>
      <c r="C53" s="4" t="s">
        <v>164</v>
      </c>
      <c r="D53" s="32">
        <v>0</v>
      </c>
      <c r="E53" s="32">
        <v>0</v>
      </c>
      <c r="F53" s="33">
        <v>0</v>
      </c>
      <c r="G53" s="32">
        <v>100</v>
      </c>
      <c r="H53" s="32">
        <v>100</v>
      </c>
      <c r="I53" s="32">
        <v>100</v>
      </c>
      <c r="J53" s="32">
        <v>100</v>
      </c>
      <c r="K53" s="32">
        <v>100</v>
      </c>
      <c r="L53" s="54">
        <v>100</v>
      </c>
    </row>
    <row r="54" spans="2:12" ht="37.5">
      <c r="B54" s="6" t="s">
        <v>170</v>
      </c>
      <c r="C54" s="4" t="s">
        <v>203</v>
      </c>
      <c r="D54" s="32">
        <v>0</v>
      </c>
      <c r="E54" s="32">
        <v>0</v>
      </c>
      <c r="F54" s="33">
        <v>104</v>
      </c>
      <c r="G54" s="33">
        <v>104</v>
      </c>
      <c r="H54" s="32">
        <v>103.6</v>
      </c>
      <c r="I54" s="32">
        <v>104.2</v>
      </c>
      <c r="J54" s="32">
        <v>103.6</v>
      </c>
      <c r="K54" s="32">
        <v>103.9</v>
      </c>
      <c r="L54" s="54">
        <v>103.9</v>
      </c>
    </row>
    <row r="55" spans="2:12" ht="37.5">
      <c r="B55" s="6" t="s">
        <v>227</v>
      </c>
      <c r="C55" s="4" t="s">
        <v>203</v>
      </c>
      <c r="D55" s="35">
        <v>0</v>
      </c>
      <c r="E55" s="35">
        <v>0</v>
      </c>
      <c r="F55" s="55">
        <v>0</v>
      </c>
      <c r="G55" s="35">
        <f>G52/F52*100/G54*100</f>
        <v>168.69095816464238</v>
      </c>
      <c r="H55" s="55">
        <f>H52/F52*100/H54*100</f>
        <v>156.13357718620878</v>
      </c>
      <c r="I55" s="55">
        <f>I52/G52*100/I54*100</f>
        <v>103.26295585412666</v>
      </c>
      <c r="J55" s="55">
        <f>J52/H52*100/J54*100</f>
        <v>108.45986984815616</v>
      </c>
      <c r="K55" s="55">
        <f>K52/I52*100/K54*100</f>
        <v>96.60418403454852</v>
      </c>
      <c r="L55" s="54">
        <f>L52/J52*100/L54*100</f>
        <v>100.33407531001373</v>
      </c>
    </row>
    <row r="56" spans="2:12" ht="56.25">
      <c r="B56" s="6" t="s">
        <v>228</v>
      </c>
      <c r="C56" s="56" t="s">
        <v>262</v>
      </c>
      <c r="D56" s="32">
        <v>274.7</v>
      </c>
      <c r="E56" s="54">
        <v>322.9</v>
      </c>
      <c r="F56" s="54">
        <v>350</v>
      </c>
      <c r="G56" s="54">
        <v>350</v>
      </c>
      <c r="H56" s="54">
        <v>353.5</v>
      </c>
      <c r="I56" s="54">
        <v>353.5</v>
      </c>
      <c r="J56" s="54">
        <v>357</v>
      </c>
      <c r="K56" s="54">
        <v>357</v>
      </c>
      <c r="L56" s="54">
        <v>360.6</v>
      </c>
    </row>
    <row r="57" spans="2:12" ht="37.5">
      <c r="B57" s="6" t="s">
        <v>157</v>
      </c>
      <c r="C57" s="56" t="s">
        <v>164</v>
      </c>
      <c r="D57" s="32">
        <v>80.7</v>
      </c>
      <c r="E57" s="54">
        <f>E56/D56*100</f>
        <v>117.54641427011285</v>
      </c>
      <c r="F57" s="54">
        <f>F56/E56*100</f>
        <v>108.3926912356767</v>
      </c>
      <c r="G57" s="32">
        <v>100</v>
      </c>
      <c r="H57" s="32">
        <v>101</v>
      </c>
      <c r="I57" s="32">
        <v>100</v>
      </c>
      <c r="J57" s="32">
        <v>101</v>
      </c>
      <c r="K57" s="32">
        <v>100</v>
      </c>
      <c r="L57" s="32">
        <v>101</v>
      </c>
    </row>
    <row r="58" spans="2:12" ht="37.5">
      <c r="B58" s="6" t="s">
        <v>171</v>
      </c>
      <c r="C58" s="56" t="s">
        <v>203</v>
      </c>
      <c r="D58" s="32">
        <v>118.6</v>
      </c>
      <c r="E58" s="54">
        <v>116.6</v>
      </c>
      <c r="F58" s="54">
        <v>103.7</v>
      </c>
      <c r="G58" s="54">
        <v>103.1</v>
      </c>
      <c r="H58" s="54">
        <v>102.4</v>
      </c>
      <c r="I58" s="54">
        <v>103.8</v>
      </c>
      <c r="J58" s="54">
        <v>102.5</v>
      </c>
      <c r="K58" s="54">
        <v>102.6</v>
      </c>
      <c r="L58" s="54">
        <v>101.3</v>
      </c>
    </row>
    <row r="59" spans="2:12" ht="37.5">
      <c r="B59" s="6" t="s">
        <v>229</v>
      </c>
      <c r="C59" s="56" t="s">
        <v>203</v>
      </c>
      <c r="D59" s="33">
        <v>68</v>
      </c>
      <c r="E59" s="54">
        <f>E56/D56*100/E58*100</f>
        <v>100.81167604640898</v>
      </c>
      <c r="F59" s="54">
        <f>F56/E56*100/F58*100</f>
        <v>104.52525673642883</v>
      </c>
      <c r="G59" s="54">
        <f>G56/F56*100/G58*100</f>
        <v>96.99321047526674</v>
      </c>
      <c r="H59" s="54">
        <f>H56/F56*100/H58*100</f>
        <v>98.6328125</v>
      </c>
      <c r="I59" s="54">
        <f>I56/G56*100/I58*100</f>
        <v>97.30250481695568</v>
      </c>
      <c r="J59" s="54">
        <f>J56/H56*100/J58*100</f>
        <v>98.52692586331804</v>
      </c>
      <c r="K59" s="54">
        <f>K56/I56*100/K58*100</f>
        <v>98.43089572115107</v>
      </c>
      <c r="L59" s="54">
        <f>L56/J56*100/L58*100</f>
        <v>99.71214547023153</v>
      </c>
    </row>
    <row r="60" spans="2:12" ht="75">
      <c r="B60" s="6" t="s">
        <v>230</v>
      </c>
      <c r="C60" s="4" t="s">
        <v>261</v>
      </c>
      <c r="D60" s="32">
        <v>3.6</v>
      </c>
      <c r="E60" s="54">
        <v>4</v>
      </c>
      <c r="F60" s="54">
        <v>4</v>
      </c>
      <c r="G60" s="54">
        <v>4</v>
      </c>
      <c r="H60" s="54">
        <v>4.04</v>
      </c>
      <c r="I60" s="54">
        <v>4</v>
      </c>
      <c r="J60" s="54">
        <v>4.08</v>
      </c>
      <c r="K60" s="54">
        <v>4</v>
      </c>
      <c r="L60" s="54">
        <v>4.1</v>
      </c>
    </row>
    <row r="61" spans="2:12" ht="37.5">
      <c r="B61" s="6" t="s">
        <v>190</v>
      </c>
      <c r="C61" s="4" t="s">
        <v>164</v>
      </c>
      <c r="D61" s="32">
        <v>100</v>
      </c>
      <c r="E61" s="54">
        <f>E60/D60*100</f>
        <v>111.11111111111111</v>
      </c>
      <c r="F61" s="54">
        <f>F60/E60*100</f>
        <v>100</v>
      </c>
      <c r="G61" s="32">
        <v>100</v>
      </c>
      <c r="H61" s="32">
        <f>H60/F60*100</f>
        <v>101</v>
      </c>
      <c r="I61" s="32">
        <v>100</v>
      </c>
      <c r="J61" s="32">
        <f>J60/H60*100</f>
        <v>100.99009900990099</v>
      </c>
      <c r="K61" s="32">
        <v>100</v>
      </c>
      <c r="L61" s="32">
        <v>101</v>
      </c>
    </row>
    <row r="62" spans="2:12" ht="56.25">
      <c r="B62" s="6" t="s">
        <v>172</v>
      </c>
      <c r="C62" s="4" t="s">
        <v>203</v>
      </c>
      <c r="D62" s="32">
        <v>115.4</v>
      </c>
      <c r="E62" s="54">
        <v>132.8</v>
      </c>
      <c r="F62" s="54">
        <v>111.3</v>
      </c>
      <c r="G62" s="54">
        <v>103.6</v>
      </c>
      <c r="H62" s="54">
        <v>102.9</v>
      </c>
      <c r="I62" s="54">
        <v>103.8</v>
      </c>
      <c r="J62" s="54">
        <v>102.6</v>
      </c>
      <c r="K62" s="54">
        <v>102.9</v>
      </c>
      <c r="L62" s="54">
        <v>102</v>
      </c>
    </row>
    <row r="63" spans="2:12" ht="37.5">
      <c r="B63" s="6" t="s">
        <v>231</v>
      </c>
      <c r="C63" s="4" t="s">
        <v>47</v>
      </c>
      <c r="D63" s="32">
        <v>86.7</v>
      </c>
      <c r="E63" s="54">
        <f>E60/D60*100/E62*100</f>
        <v>83.66800535475234</v>
      </c>
      <c r="F63" s="54">
        <f>F60/E60*100/F62*100</f>
        <v>89.84725965858041</v>
      </c>
      <c r="G63" s="54">
        <f>G60/F60*100/G62*100</f>
        <v>96.52509652509653</v>
      </c>
      <c r="H63" s="54">
        <f>H60/F60*100/H62*100</f>
        <v>98.15354713313896</v>
      </c>
      <c r="I63" s="54">
        <f>I60/G60*100/I62*100</f>
        <v>96.33911368015414</v>
      </c>
      <c r="J63" s="54">
        <f>J60/H60*100/J62*100</f>
        <v>98.43089572115107</v>
      </c>
      <c r="K63" s="54">
        <f>K60/I60*100/K62*100</f>
        <v>97.18172983479106</v>
      </c>
      <c r="L63" s="54">
        <f>L60/J60*100/L62*100</f>
        <v>98.51980007689349</v>
      </c>
    </row>
    <row r="64" spans="2:12" ht="37.5">
      <c r="B64" s="3" t="s">
        <v>11</v>
      </c>
      <c r="C64" s="4"/>
      <c r="D64" s="4"/>
      <c r="E64" s="5"/>
      <c r="F64" s="5"/>
      <c r="G64" s="5"/>
      <c r="H64" s="5"/>
      <c r="I64" s="5"/>
      <c r="J64" s="5"/>
      <c r="K64" s="5"/>
      <c r="L64" s="5"/>
    </row>
    <row r="65" spans="2:12" ht="56.25">
      <c r="B65" s="6" t="s">
        <v>12</v>
      </c>
      <c r="C65" s="4" t="s">
        <v>261</v>
      </c>
      <c r="D65" s="4">
        <v>903</v>
      </c>
      <c r="E65" s="32">
        <v>609</v>
      </c>
      <c r="F65" s="5">
        <v>634.4</v>
      </c>
      <c r="G65" s="5">
        <v>660.8</v>
      </c>
      <c r="H65" s="5">
        <v>660.8</v>
      </c>
      <c r="I65" s="5">
        <v>685.5</v>
      </c>
      <c r="J65" s="5">
        <v>685.5</v>
      </c>
      <c r="K65" s="5">
        <v>685.5</v>
      </c>
      <c r="L65" s="5">
        <v>685.5</v>
      </c>
    </row>
    <row r="66" spans="2:12" ht="37.5">
      <c r="B66" s="6" t="s">
        <v>191</v>
      </c>
      <c r="C66" s="4" t="s">
        <v>164</v>
      </c>
      <c r="D66" s="4">
        <v>104.3</v>
      </c>
      <c r="E66" s="5">
        <v>67.4</v>
      </c>
      <c r="F66" s="53">
        <f>F65/E65*100</f>
        <v>104.17077175697864</v>
      </c>
      <c r="G66" s="53">
        <f>G65/F65*100</f>
        <v>104.16141235813367</v>
      </c>
      <c r="H66" s="53">
        <f>H65/F65*100</f>
        <v>104.16141235813367</v>
      </c>
      <c r="I66" s="53">
        <f>I65/G65*100</f>
        <v>103.73789346246973</v>
      </c>
      <c r="J66" s="53">
        <f>J65/H65*100</f>
        <v>103.73789346246973</v>
      </c>
      <c r="K66" s="53">
        <v>100</v>
      </c>
      <c r="L66" s="53">
        <v>100</v>
      </c>
    </row>
    <row r="67" spans="2:12" ht="37.5">
      <c r="B67" s="6" t="s">
        <v>173</v>
      </c>
      <c r="C67" s="4" t="s">
        <v>203</v>
      </c>
      <c r="D67" s="4">
        <v>115.4</v>
      </c>
      <c r="E67" s="5">
        <v>105.4</v>
      </c>
      <c r="F67" s="53">
        <v>107.7</v>
      </c>
      <c r="G67" s="53">
        <v>106</v>
      </c>
      <c r="H67" s="53">
        <v>106</v>
      </c>
      <c r="I67" s="53">
        <v>105.1</v>
      </c>
      <c r="J67" s="53">
        <v>105.1</v>
      </c>
      <c r="K67" s="53">
        <v>104.7</v>
      </c>
      <c r="L67" s="53">
        <v>104.7</v>
      </c>
    </row>
    <row r="68" spans="2:12" ht="37.5">
      <c r="B68" s="6" t="s">
        <v>13</v>
      </c>
      <c r="C68" s="4" t="s">
        <v>47</v>
      </c>
      <c r="D68" s="4">
        <v>90.4</v>
      </c>
      <c r="E68" s="5">
        <v>64</v>
      </c>
      <c r="F68" s="53">
        <f>F65/E65*100/F67*100</f>
        <v>96.72309355336921</v>
      </c>
      <c r="G68" s="53">
        <f>G65/F65*100/G67*100</f>
        <v>98.26548335672987</v>
      </c>
      <c r="H68" s="53">
        <f>H65/F65*100/H67*100</f>
        <v>98.26548335672987</v>
      </c>
      <c r="I68" s="53">
        <f>I66/I67*100</f>
        <v>98.70398997380565</v>
      </c>
      <c r="J68" s="53">
        <f>J66/J67*100</f>
        <v>98.70398997380565</v>
      </c>
      <c r="K68" s="53">
        <f>K66/K67*100</f>
        <v>95.51098376313276</v>
      </c>
      <c r="L68" s="53">
        <v>95.5</v>
      </c>
    </row>
    <row r="69" spans="2:12" ht="18.75">
      <c r="B69" s="3" t="s">
        <v>250</v>
      </c>
      <c r="C69" s="4"/>
      <c r="D69" s="4"/>
      <c r="E69" s="5"/>
      <c r="F69" s="5"/>
      <c r="G69" s="5"/>
      <c r="H69" s="5"/>
      <c r="I69" s="5"/>
      <c r="J69" s="5"/>
      <c r="K69" s="5"/>
      <c r="L69" s="5"/>
    </row>
    <row r="70" spans="2:12" ht="18.75">
      <c r="B70" s="7" t="s">
        <v>14</v>
      </c>
      <c r="C70" s="8" t="s">
        <v>15</v>
      </c>
      <c r="D70" s="33">
        <v>1178</v>
      </c>
      <c r="E70" s="5">
        <v>1373.6</v>
      </c>
      <c r="F70" s="5">
        <v>1511</v>
      </c>
      <c r="G70" s="5">
        <v>1598.6</v>
      </c>
      <c r="H70" s="5">
        <v>1651.6</v>
      </c>
      <c r="I70" s="5">
        <v>1703.8</v>
      </c>
      <c r="J70" s="5">
        <v>1789.8</v>
      </c>
      <c r="K70" s="5">
        <v>1796.7</v>
      </c>
      <c r="L70" s="5">
        <v>1878.5</v>
      </c>
    </row>
    <row r="71" spans="2:12" ht="37.5">
      <c r="B71" s="6" t="s">
        <v>16</v>
      </c>
      <c r="C71" s="4" t="s">
        <v>47</v>
      </c>
      <c r="D71" s="33">
        <v>100.8</v>
      </c>
      <c r="E71" s="5">
        <v>102.7</v>
      </c>
      <c r="F71" s="5">
        <v>105</v>
      </c>
      <c r="G71" s="5">
        <v>100</v>
      </c>
      <c r="H71" s="5">
        <v>104.3</v>
      </c>
      <c r="I71" s="5">
        <v>101.7</v>
      </c>
      <c r="J71" s="5">
        <v>104.5</v>
      </c>
      <c r="K71" s="5">
        <v>101.4</v>
      </c>
      <c r="L71" s="5">
        <v>102.2</v>
      </c>
    </row>
    <row r="72" spans="2:12" ht="37.5">
      <c r="B72" s="6" t="s">
        <v>17</v>
      </c>
      <c r="C72" s="4" t="s">
        <v>203</v>
      </c>
      <c r="D72" s="32">
        <v>115</v>
      </c>
      <c r="E72" s="5">
        <v>113.5</v>
      </c>
      <c r="F72" s="5">
        <v>104.6</v>
      </c>
      <c r="G72" s="5">
        <v>105.8</v>
      </c>
      <c r="H72" s="5">
        <v>104.8</v>
      </c>
      <c r="I72" s="5">
        <v>104.8</v>
      </c>
      <c r="J72" s="5">
        <v>103.7</v>
      </c>
      <c r="K72" s="5">
        <v>104</v>
      </c>
      <c r="L72" s="5">
        <v>102.7</v>
      </c>
    </row>
    <row r="73" spans="2:12" ht="37.5">
      <c r="B73" s="6" t="s">
        <v>18</v>
      </c>
      <c r="C73" s="4"/>
      <c r="D73" s="32"/>
      <c r="E73" s="5"/>
      <c r="F73" s="5"/>
      <c r="G73" s="5"/>
      <c r="H73" s="5"/>
      <c r="I73" s="5"/>
      <c r="J73" s="5"/>
      <c r="K73" s="5"/>
      <c r="L73" s="5"/>
    </row>
    <row r="74" spans="2:12" ht="18.75">
      <c r="B74" s="6" t="s">
        <v>19</v>
      </c>
      <c r="C74" s="4" t="s">
        <v>20</v>
      </c>
      <c r="D74" s="32">
        <v>526.7</v>
      </c>
      <c r="E74" s="5">
        <v>412.1</v>
      </c>
      <c r="F74" s="5">
        <v>541</v>
      </c>
      <c r="G74" s="5">
        <v>573.5</v>
      </c>
      <c r="H74" s="5">
        <v>598.1</v>
      </c>
      <c r="I74" s="5">
        <v>606.5</v>
      </c>
      <c r="J74" s="5">
        <v>652.4</v>
      </c>
      <c r="K74" s="5">
        <v>638.4</v>
      </c>
      <c r="L74" s="5">
        <v>669.5</v>
      </c>
    </row>
    <row r="75" spans="2:12" ht="37.5">
      <c r="B75" s="6" t="s">
        <v>21</v>
      </c>
      <c r="C75" s="4" t="s">
        <v>47</v>
      </c>
      <c r="D75" s="32">
        <v>97.6</v>
      </c>
      <c r="E75" s="5">
        <v>0.66</v>
      </c>
      <c r="F75" s="5">
        <v>121.5</v>
      </c>
      <c r="G75" s="5">
        <v>100</v>
      </c>
      <c r="H75" s="5">
        <v>106</v>
      </c>
      <c r="I75" s="5">
        <v>101.3</v>
      </c>
      <c r="J75" s="5">
        <v>106</v>
      </c>
      <c r="K75" s="5">
        <v>101.4</v>
      </c>
      <c r="L75" s="5">
        <v>101</v>
      </c>
    </row>
    <row r="76" spans="2:12" ht="18.75">
      <c r="B76" s="6" t="s">
        <v>22</v>
      </c>
      <c r="C76" s="4" t="s">
        <v>203</v>
      </c>
      <c r="D76" s="32">
        <v>118</v>
      </c>
      <c r="E76" s="5">
        <v>117.9</v>
      </c>
      <c r="F76" s="5">
        <v>108</v>
      </c>
      <c r="G76" s="5">
        <v>106</v>
      </c>
      <c r="H76" s="5">
        <v>104.3</v>
      </c>
      <c r="I76" s="5">
        <v>104.4</v>
      </c>
      <c r="J76" s="5">
        <v>102.9</v>
      </c>
      <c r="K76" s="5">
        <v>103.8</v>
      </c>
      <c r="L76" s="5">
        <v>101.6</v>
      </c>
    </row>
    <row r="77" spans="2:12" ht="18.75">
      <c r="B77" s="6" t="s">
        <v>23</v>
      </c>
      <c r="C77" s="4" t="s">
        <v>20</v>
      </c>
      <c r="D77" s="32">
        <v>651.3</v>
      </c>
      <c r="E77" s="5">
        <v>961.5</v>
      </c>
      <c r="F77" s="5">
        <v>970</v>
      </c>
      <c r="G77" s="5">
        <f aca="true" t="shared" si="7" ref="G77:L77">G70-G74</f>
        <v>1025.1</v>
      </c>
      <c r="H77" s="5">
        <f t="shared" si="7"/>
        <v>1053.5</v>
      </c>
      <c r="I77" s="5">
        <f t="shared" si="7"/>
        <v>1097.3</v>
      </c>
      <c r="J77" s="5">
        <f t="shared" si="7"/>
        <v>1137.4</v>
      </c>
      <c r="K77" s="5">
        <f t="shared" si="7"/>
        <v>1158.3000000000002</v>
      </c>
      <c r="L77" s="5">
        <f t="shared" si="7"/>
        <v>1209</v>
      </c>
    </row>
    <row r="78" spans="2:12" ht="37.5">
      <c r="B78" s="6" t="s">
        <v>24</v>
      </c>
      <c r="C78" s="4" t="s">
        <v>47</v>
      </c>
      <c r="D78" s="32">
        <v>103.1</v>
      </c>
      <c r="E78" s="5">
        <v>135.6</v>
      </c>
      <c r="F78" s="5">
        <v>100</v>
      </c>
      <c r="G78" s="5">
        <v>100.2</v>
      </c>
      <c r="H78" s="5">
        <v>102.9</v>
      </c>
      <c r="I78" s="5">
        <v>101.7</v>
      </c>
      <c r="J78" s="5">
        <v>104</v>
      </c>
      <c r="K78" s="5">
        <v>101.3</v>
      </c>
      <c r="L78" s="5">
        <v>102</v>
      </c>
    </row>
    <row r="79" spans="2:12" ht="18.75">
      <c r="B79" s="6" t="s">
        <v>25</v>
      </c>
      <c r="C79" s="4" t="s">
        <v>203</v>
      </c>
      <c r="D79" s="32">
        <v>113</v>
      </c>
      <c r="E79" s="5">
        <v>108.8</v>
      </c>
      <c r="F79" s="5">
        <v>100.7</v>
      </c>
      <c r="G79" s="5">
        <v>105.5</v>
      </c>
      <c r="H79" s="5">
        <v>105.5</v>
      </c>
      <c r="I79" s="5">
        <v>105.3</v>
      </c>
      <c r="J79" s="5">
        <v>104.7</v>
      </c>
      <c r="K79" s="5">
        <v>104.2</v>
      </c>
      <c r="L79" s="5">
        <v>104.2</v>
      </c>
    </row>
    <row r="80" spans="2:12" ht="18.75">
      <c r="B80" s="3" t="s">
        <v>251</v>
      </c>
      <c r="C80" s="4"/>
      <c r="D80" s="32"/>
      <c r="E80" s="5"/>
      <c r="F80" s="5"/>
      <c r="G80" s="5"/>
      <c r="H80" s="5"/>
      <c r="I80" s="5"/>
      <c r="J80" s="5"/>
      <c r="K80" s="5"/>
      <c r="L80" s="5"/>
    </row>
    <row r="81" spans="2:12" ht="18.75">
      <c r="B81" s="3" t="s">
        <v>252</v>
      </c>
      <c r="C81" s="4"/>
      <c r="D81" s="32"/>
      <c r="E81" s="5"/>
      <c r="F81" s="5"/>
      <c r="G81" s="5"/>
      <c r="H81" s="5"/>
      <c r="I81" s="5"/>
      <c r="J81" s="5"/>
      <c r="K81" s="5"/>
      <c r="L81" s="5"/>
    </row>
    <row r="82" spans="2:12" ht="56.25">
      <c r="B82" s="6" t="s">
        <v>26</v>
      </c>
      <c r="C82" s="4" t="s">
        <v>27</v>
      </c>
      <c r="D82" s="28">
        <v>318.02</v>
      </c>
      <c r="E82" s="28">
        <v>318.02</v>
      </c>
      <c r="F82" s="28">
        <v>318.02</v>
      </c>
      <c r="G82" s="28">
        <v>318.02</v>
      </c>
      <c r="H82" s="28">
        <v>318.02</v>
      </c>
      <c r="I82" s="28">
        <v>318.02</v>
      </c>
      <c r="J82" s="28">
        <v>318.02</v>
      </c>
      <c r="K82" s="28">
        <v>318.02</v>
      </c>
      <c r="L82" s="28">
        <v>318.02</v>
      </c>
    </row>
    <row r="83" spans="2:12" ht="56.25">
      <c r="B83" s="6" t="s">
        <v>28</v>
      </c>
      <c r="C83" s="4" t="s">
        <v>29</v>
      </c>
      <c r="D83" s="32">
        <v>56.9</v>
      </c>
      <c r="E83" s="32">
        <v>56.9</v>
      </c>
      <c r="F83" s="32">
        <v>56.9</v>
      </c>
      <c r="G83" s="32">
        <v>56.9</v>
      </c>
      <c r="H83" s="32">
        <v>56.9</v>
      </c>
      <c r="I83" s="32">
        <v>56.9</v>
      </c>
      <c r="J83" s="32">
        <v>56.9</v>
      </c>
      <c r="K83" s="32">
        <v>56.9</v>
      </c>
      <c r="L83" s="32">
        <v>56.9</v>
      </c>
    </row>
    <row r="84" spans="2:12" ht="18.75">
      <c r="B84" s="3" t="s">
        <v>253</v>
      </c>
      <c r="C84" s="4"/>
      <c r="D84" s="32"/>
      <c r="E84" s="5"/>
      <c r="F84" s="5"/>
      <c r="G84" s="5"/>
      <c r="H84" s="5"/>
      <c r="I84" s="5"/>
      <c r="J84" s="5"/>
      <c r="K84" s="5"/>
      <c r="L84" s="5"/>
    </row>
    <row r="85" spans="2:12" ht="37.5">
      <c r="B85" s="6" t="s">
        <v>30</v>
      </c>
      <c r="C85" s="4" t="s">
        <v>264</v>
      </c>
      <c r="D85" s="32"/>
      <c r="E85" s="5"/>
      <c r="F85" s="5"/>
      <c r="G85" s="5"/>
      <c r="H85" s="5"/>
      <c r="I85" s="5"/>
      <c r="J85" s="5"/>
      <c r="K85" s="5"/>
      <c r="L85" s="5"/>
    </row>
    <row r="86" spans="2:12" ht="37.5">
      <c r="B86" s="3" t="s">
        <v>254</v>
      </c>
      <c r="C86" s="4"/>
      <c r="D86" s="32"/>
      <c r="E86" s="5"/>
      <c r="F86" s="5"/>
      <c r="G86" s="5"/>
      <c r="H86" s="5"/>
      <c r="I86" s="5"/>
      <c r="J86" s="5"/>
      <c r="K86" s="5"/>
      <c r="L86" s="5"/>
    </row>
    <row r="87" spans="2:12" ht="18.75">
      <c r="B87" s="6" t="s">
        <v>32</v>
      </c>
      <c r="C87" s="4" t="s">
        <v>33</v>
      </c>
      <c r="D87" s="32">
        <v>11.6</v>
      </c>
      <c r="E87" s="5">
        <v>1.248</v>
      </c>
      <c r="F87" s="5">
        <v>16.721</v>
      </c>
      <c r="G87" s="5">
        <v>16.72</v>
      </c>
      <c r="H87" s="5">
        <v>17.7</v>
      </c>
      <c r="I87" s="5">
        <v>16.94</v>
      </c>
      <c r="J87" s="5">
        <v>18.76</v>
      </c>
      <c r="K87" s="5">
        <v>17.62</v>
      </c>
      <c r="L87" s="5">
        <v>18.95</v>
      </c>
    </row>
    <row r="88" spans="2:12" ht="18.75">
      <c r="B88" s="6" t="s">
        <v>34</v>
      </c>
      <c r="C88" s="4" t="s">
        <v>33</v>
      </c>
      <c r="D88" s="28">
        <v>0</v>
      </c>
      <c r="E88" s="5"/>
      <c r="F88" s="5"/>
      <c r="G88" s="5"/>
      <c r="H88" s="5"/>
      <c r="I88" s="5"/>
      <c r="J88" s="5"/>
      <c r="K88" s="5"/>
      <c r="L88" s="5"/>
    </row>
    <row r="89" spans="2:12" ht="18.75">
      <c r="B89" s="6" t="s">
        <v>35</v>
      </c>
      <c r="C89" s="4" t="s">
        <v>33</v>
      </c>
      <c r="D89" s="28">
        <v>0</v>
      </c>
      <c r="E89" s="5"/>
      <c r="F89" s="5"/>
      <c r="G89" s="5"/>
      <c r="H89" s="5"/>
      <c r="I89" s="5"/>
      <c r="J89" s="5"/>
      <c r="K89" s="5"/>
      <c r="L89" s="5"/>
    </row>
    <row r="90" spans="2:12" ht="18.75">
      <c r="B90" s="6" t="s">
        <v>36</v>
      </c>
      <c r="C90" s="4" t="s">
        <v>33</v>
      </c>
      <c r="D90" s="28">
        <v>0</v>
      </c>
      <c r="E90" s="5"/>
      <c r="F90" s="5"/>
      <c r="G90" s="5"/>
      <c r="H90" s="5"/>
      <c r="I90" s="5"/>
      <c r="J90" s="5"/>
      <c r="K90" s="5"/>
      <c r="L90" s="5"/>
    </row>
    <row r="91" spans="2:12" ht="18.75">
      <c r="B91" s="6" t="s">
        <v>37</v>
      </c>
      <c r="C91" s="4" t="s">
        <v>33</v>
      </c>
      <c r="D91" s="32">
        <v>10.7</v>
      </c>
      <c r="E91" s="5">
        <v>15</v>
      </c>
      <c r="F91" s="5">
        <v>15.09</v>
      </c>
      <c r="G91" s="5">
        <v>15.1</v>
      </c>
      <c r="H91" s="5">
        <v>16</v>
      </c>
      <c r="I91" s="5">
        <v>15.1</v>
      </c>
      <c r="J91" s="5">
        <v>16</v>
      </c>
      <c r="K91" s="5">
        <v>15.1</v>
      </c>
      <c r="L91" s="5">
        <v>16</v>
      </c>
    </row>
    <row r="92" spans="2:12" ht="18.75">
      <c r="B92" s="6" t="s">
        <v>38</v>
      </c>
      <c r="C92" s="4" t="s">
        <v>33</v>
      </c>
      <c r="D92" s="32">
        <v>4.812</v>
      </c>
      <c r="E92" s="5">
        <v>4.187</v>
      </c>
      <c r="F92" s="5">
        <v>4.187</v>
      </c>
      <c r="G92" s="5">
        <v>4.4</v>
      </c>
      <c r="H92" s="5">
        <v>4.8</v>
      </c>
      <c r="I92" s="5">
        <v>4.4</v>
      </c>
      <c r="J92" s="5">
        <v>4.8</v>
      </c>
      <c r="K92" s="5">
        <v>4.4</v>
      </c>
      <c r="L92" s="5">
        <v>4.8</v>
      </c>
    </row>
    <row r="93" spans="2:12" ht="18.75">
      <c r="B93" s="6" t="s">
        <v>39</v>
      </c>
      <c r="C93" s="4" t="s">
        <v>33</v>
      </c>
      <c r="D93" s="32">
        <v>3.5</v>
      </c>
      <c r="E93" s="5">
        <v>3.9</v>
      </c>
      <c r="F93" s="5">
        <v>4.076</v>
      </c>
      <c r="G93" s="5">
        <v>4.09</v>
      </c>
      <c r="H93" s="5">
        <v>4.2</v>
      </c>
      <c r="I93" s="5">
        <v>4.15</v>
      </c>
      <c r="J93" s="5">
        <v>4.36</v>
      </c>
      <c r="K93" s="5">
        <v>4.2</v>
      </c>
      <c r="L93" s="5">
        <v>4.44</v>
      </c>
    </row>
    <row r="94" spans="2:12" ht="18.75">
      <c r="B94" s="6" t="s">
        <v>40</v>
      </c>
      <c r="C94" s="4" t="s">
        <v>33</v>
      </c>
      <c r="D94" s="32">
        <v>17.7</v>
      </c>
      <c r="E94" s="5">
        <v>19.3</v>
      </c>
      <c r="F94" s="5">
        <v>19.854</v>
      </c>
      <c r="G94" s="5">
        <v>19.89</v>
      </c>
      <c r="H94" s="5">
        <v>20.4</v>
      </c>
      <c r="I94" s="5">
        <v>20.22</v>
      </c>
      <c r="J94" s="5">
        <v>21.2</v>
      </c>
      <c r="K94" s="5">
        <v>20.8</v>
      </c>
      <c r="L94" s="5">
        <v>21.62</v>
      </c>
    </row>
    <row r="95" spans="2:12" ht="18.75">
      <c r="B95" s="6" t="s">
        <v>41</v>
      </c>
      <c r="C95" s="4" t="s">
        <v>42</v>
      </c>
      <c r="D95" s="34">
        <v>2.2</v>
      </c>
      <c r="E95" s="5">
        <v>2.6</v>
      </c>
      <c r="F95" s="5">
        <v>2.6</v>
      </c>
      <c r="G95" s="5">
        <v>2.65</v>
      </c>
      <c r="H95" s="5">
        <v>2.67</v>
      </c>
      <c r="I95" s="5">
        <v>2.7</v>
      </c>
      <c r="J95" s="5">
        <v>2.78</v>
      </c>
      <c r="K95" s="5">
        <v>2.74</v>
      </c>
      <c r="L95" s="5">
        <v>2.8</v>
      </c>
    </row>
    <row r="96" spans="2:12" ht="18.75">
      <c r="B96" s="3" t="s">
        <v>255</v>
      </c>
      <c r="C96" s="4"/>
      <c r="D96" s="4"/>
      <c r="E96" s="10"/>
      <c r="F96" s="5"/>
      <c r="G96" s="5"/>
      <c r="H96" s="5"/>
      <c r="I96" s="5"/>
      <c r="J96" s="5"/>
      <c r="K96" s="5"/>
      <c r="L96" s="5"/>
    </row>
    <row r="97" spans="2:12" ht="37.5">
      <c r="B97" s="6" t="s">
        <v>43</v>
      </c>
      <c r="C97" s="8" t="s">
        <v>45</v>
      </c>
      <c r="D97" s="32">
        <v>131.9</v>
      </c>
      <c r="E97" s="5">
        <v>227</v>
      </c>
      <c r="F97" s="5">
        <v>250.9</v>
      </c>
      <c r="G97" s="5">
        <v>281.4</v>
      </c>
      <c r="H97" s="5">
        <v>281.4</v>
      </c>
      <c r="I97" s="5">
        <v>119.9</v>
      </c>
      <c r="J97" s="5">
        <v>119.9</v>
      </c>
      <c r="K97" s="5">
        <v>119.9</v>
      </c>
      <c r="L97" s="5">
        <v>119.9</v>
      </c>
    </row>
    <row r="98" spans="2:12" ht="37.5">
      <c r="B98" s="6" t="s">
        <v>46</v>
      </c>
      <c r="C98" s="4" t="s">
        <v>47</v>
      </c>
      <c r="D98" s="32">
        <v>62.7</v>
      </c>
      <c r="E98" s="5">
        <f>E97/D97*100/104.9*100</f>
        <v>164.06108275978204</v>
      </c>
      <c r="F98" s="5">
        <v>110.5</v>
      </c>
      <c r="G98" s="5">
        <v>112.16</v>
      </c>
      <c r="H98" s="5">
        <v>112.16</v>
      </c>
      <c r="I98" s="5">
        <v>42.61</v>
      </c>
      <c r="J98" s="5">
        <v>42.61</v>
      </c>
      <c r="K98" s="5">
        <v>100</v>
      </c>
      <c r="L98" s="5">
        <v>100</v>
      </c>
    </row>
    <row r="99" spans="2:12" ht="37.5">
      <c r="B99" s="6" t="s">
        <v>48</v>
      </c>
      <c r="C99" s="4" t="s">
        <v>203</v>
      </c>
      <c r="D99" s="32">
        <v>104.4</v>
      </c>
      <c r="E99" s="5">
        <v>104.9</v>
      </c>
      <c r="F99" s="5">
        <v>103.9</v>
      </c>
      <c r="G99" s="5">
        <v>104.2</v>
      </c>
      <c r="H99" s="5">
        <v>104.6</v>
      </c>
      <c r="I99" s="5">
        <v>105.5</v>
      </c>
      <c r="J99" s="5">
        <v>105.5</v>
      </c>
      <c r="K99" s="5">
        <v>105.3</v>
      </c>
      <c r="L99" s="5">
        <v>105.3</v>
      </c>
    </row>
    <row r="100" spans="2:12" ht="37.5">
      <c r="B100" s="7" t="s">
        <v>49</v>
      </c>
      <c r="C100" s="8" t="s">
        <v>50</v>
      </c>
      <c r="D100" s="32">
        <v>2.15</v>
      </c>
      <c r="E100" s="5">
        <v>2.5</v>
      </c>
      <c r="F100" s="5">
        <v>2.6</v>
      </c>
      <c r="G100" s="5">
        <v>2.7</v>
      </c>
      <c r="H100" s="5">
        <v>2.7</v>
      </c>
      <c r="I100" s="5">
        <v>2.7</v>
      </c>
      <c r="J100" s="5">
        <v>2.7</v>
      </c>
      <c r="K100" s="5">
        <v>2.8</v>
      </c>
      <c r="L100" s="5">
        <v>2.8</v>
      </c>
    </row>
    <row r="101" spans="2:12" ht="18.75">
      <c r="B101" s="7" t="s">
        <v>51</v>
      </c>
      <c r="C101" s="8" t="s">
        <v>52</v>
      </c>
      <c r="D101" s="31">
        <v>100</v>
      </c>
      <c r="E101" s="5">
        <v>100</v>
      </c>
      <c r="F101" s="5">
        <v>100</v>
      </c>
      <c r="G101" s="5">
        <v>100</v>
      </c>
      <c r="H101" s="5">
        <v>100</v>
      </c>
      <c r="I101" s="5">
        <v>100</v>
      </c>
      <c r="J101" s="5">
        <v>100</v>
      </c>
      <c r="K101" s="5">
        <v>100</v>
      </c>
      <c r="L101" s="5">
        <v>100</v>
      </c>
    </row>
    <row r="102" spans="2:12" ht="18.75">
      <c r="B102" s="3" t="s">
        <v>53</v>
      </c>
      <c r="C102" s="4"/>
      <c r="D102" s="28"/>
      <c r="E102" s="5"/>
      <c r="F102" s="5"/>
      <c r="G102" s="5"/>
      <c r="H102" s="5"/>
      <c r="I102" s="5"/>
      <c r="J102" s="5"/>
      <c r="K102" s="5"/>
      <c r="L102" s="5"/>
    </row>
    <row r="103" spans="2:12" ht="39.75" customHeight="1">
      <c r="B103" s="6" t="s">
        <v>54</v>
      </c>
      <c r="C103" s="4" t="s">
        <v>55</v>
      </c>
      <c r="D103" s="28">
        <v>108.1</v>
      </c>
      <c r="E103" s="5">
        <v>114.4</v>
      </c>
      <c r="F103" s="5">
        <v>108.4</v>
      </c>
      <c r="G103" s="5">
        <v>106.4</v>
      </c>
      <c r="H103" s="5">
        <v>106</v>
      </c>
      <c r="I103" s="5">
        <v>105.7</v>
      </c>
      <c r="J103" s="5">
        <v>104.9</v>
      </c>
      <c r="K103" s="5">
        <v>105.2</v>
      </c>
      <c r="L103" s="5">
        <v>104.9</v>
      </c>
    </row>
    <row r="104" spans="2:12" ht="37.5">
      <c r="B104" s="7" t="s">
        <v>56</v>
      </c>
      <c r="C104" s="9" t="s">
        <v>45</v>
      </c>
      <c r="D104" s="32">
        <v>1487.7</v>
      </c>
      <c r="E104" s="5">
        <v>1721</v>
      </c>
      <c r="F104" s="5">
        <v>1768</v>
      </c>
      <c r="G104" s="5">
        <v>1863.5</v>
      </c>
      <c r="H104" s="5">
        <v>1893.5</v>
      </c>
      <c r="I104" s="5">
        <v>1952.9</v>
      </c>
      <c r="J104" s="5">
        <v>1990.8</v>
      </c>
      <c r="K104" s="5">
        <v>2031</v>
      </c>
      <c r="L104" s="5">
        <v>2107.8</v>
      </c>
    </row>
    <row r="105" spans="2:12" ht="37.5">
      <c r="B105" s="7" t="s">
        <v>56</v>
      </c>
      <c r="C105" s="9" t="s">
        <v>47</v>
      </c>
      <c r="D105" s="32">
        <v>102.1</v>
      </c>
      <c r="E105" s="5">
        <v>99.5</v>
      </c>
      <c r="F105" s="5">
        <v>95.4</v>
      </c>
      <c r="G105" s="5">
        <v>100</v>
      </c>
      <c r="H105" s="5">
        <v>102</v>
      </c>
      <c r="I105" s="5">
        <v>100</v>
      </c>
      <c r="J105" s="5">
        <v>101</v>
      </c>
      <c r="K105" s="5">
        <v>100</v>
      </c>
      <c r="L105" s="5">
        <v>102</v>
      </c>
    </row>
    <row r="106" spans="2:12" ht="18.75">
      <c r="B106" s="6" t="s">
        <v>57</v>
      </c>
      <c r="C106" s="4" t="s">
        <v>203</v>
      </c>
      <c r="D106" s="31">
        <v>107.4</v>
      </c>
      <c r="E106" s="5">
        <v>116.3</v>
      </c>
      <c r="F106" s="5">
        <v>107.7</v>
      </c>
      <c r="G106" s="5">
        <v>105.4</v>
      </c>
      <c r="H106" s="5">
        <v>105</v>
      </c>
      <c r="I106" s="5">
        <v>104.8</v>
      </c>
      <c r="J106" s="5">
        <v>104.1</v>
      </c>
      <c r="K106" s="5">
        <v>104</v>
      </c>
      <c r="L106" s="5">
        <v>103.8</v>
      </c>
    </row>
    <row r="107" spans="2:12" ht="18.75">
      <c r="B107" s="6" t="s">
        <v>58</v>
      </c>
      <c r="C107" s="4" t="s">
        <v>214</v>
      </c>
      <c r="D107" s="35">
        <v>51</v>
      </c>
      <c r="E107" s="5">
        <v>59</v>
      </c>
      <c r="F107" s="5">
        <v>60</v>
      </c>
      <c r="G107" s="5">
        <v>63.1</v>
      </c>
      <c r="H107" s="5">
        <v>64.2</v>
      </c>
      <c r="I107" s="5">
        <v>64.4</v>
      </c>
      <c r="J107" s="5">
        <v>67.9</v>
      </c>
      <c r="K107" s="5">
        <v>68</v>
      </c>
      <c r="L107" s="5">
        <v>72.3</v>
      </c>
    </row>
    <row r="108" spans="2:13" ht="37.5">
      <c r="B108" s="6" t="s">
        <v>58</v>
      </c>
      <c r="C108" s="4" t="s">
        <v>47</v>
      </c>
      <c r="D108" s="31">
        <v>95.5</v>
      </c>
      <c r="E108" s="5">
        <v>102.9</v>
      </c>
      <c r="F108" s="5">
        <v>94.5</v>
      </c>
      <c r="G108" s="5">
        <v>102.4</v>
      </c>
      <c r="H108" s="5">
        <v>102.4</v>
      </c>
      <c r="I108" s="5">
        <v>97.1</v>
      </c>
      <c r="J108" s="5">
        <v>101.6</v>
      </c>
      <c r="K108" s="5">
        <v>101.5</v>
      </c>
      <c r="L108" s="5">
        <v>102</v>
      </c>
      <c r="M108" s="14"/>
    </row>
    <row r="109" spans="2:13" s="14" customFormat="1" ht="56.25">
      <c r="B109" s="6" t="s">
        <v>233</v>
      </c>
      <c r="C109" s="4" t="s">
        <v>55</v>
      </c>
      <c r="D109" s="31">
        <v>107.5</v>
      </c>
      <c r="E109" s="5">
        <v>112.4</v>
      </c>
      <c r="F109" s="5">
        <v>107.6</v>
      </c>
      <c r="G109" s="5">
        <v>105.1</v>
      </c>
      <c r="H109" s="5">
        <v>104.6</v>
      </c>
      <c r="I109" s="5">
        <v>105.2</v>
      </c>
      <c r="J109" s="5">
        <v>104.2</v>
      </c>
      <c r="K109" s="5">
        <v>104.8</v>
      </c>
      <c r="L109" s="5">
        <v>104.5</v>
      </c>
      <c r="M109"/>
    </row>
    <row r="110" spans="2:12" ht="18.75">
      <c r="B110" s="11" t="s">
        <v>59</v>
      </c>
      <c r="C110" s="8"/>
      <c r="D110" s="36"/>
      <c r="E110" s="5"/>
      <c r="F110" s="5"/>
      <c r="G110" s="5"/>
      <c r="H110" s="5"/>
      <c r="I110" s="5"/>
      <c r="J110" s="5"/>
      <c r="K110" s="5"/>
      <c r="L110" s="5"/>
    </row>
    <row r="111" spans="2:12" ht="93.75">
      <c r="B111" s="7" t="s">
        <v>60</v>
      </c>
      <c r="C111" s="9" t="s">
        <v>61</v>
      </c>
      <c r="D111" s="28">
        <v>60</v>
      </c>
      <c r="E111" s="5">
        <v>70</v>
      </c>
      <c r="F111" s="5">
        <v>70</v>
      </c>
      <c r="G111" s="5">
        <v>70</v>
      </c>
      <c r="H111" s="5">
        <v>70</v>
      </c>
      <c r="I111" s="5">
        <v>70</v>
      </c>
      <c r="J111" s="5">
        <v>70</v>
      </c>
      <c r="K111" s="5">
        <v>70</v>
      </c>
      <c r="L111" s="5">
        <v>70</v>
      </c>
    </row>
    <row r="112" spans="2:12" ht="93.75">
      <c r="B112" s="7" t="s">
        <v>62</v>
      </c>
      <c r="C112" s="9" t="s">
        <v>61</v>
      </c>
      <c r="D112" s="31">
        <v>40</v>
      </c>
      <c r="E112" s="5">
        <v>30</v>
      </c>
      <c r="F112" s="5">
        <v>30</v>
      </c>
      <c r="G112" s="5">
        <v>30</v>
      </c>
      <c r="H112" s="5">
        <v>30</v>
      </c>
      <c r="I112" s="5">
        <v>30</v>
      </c>
      <c r="J112" s="5">
        <v>30</v>
      </c>
      <c r="K112" s="5">
        <v>30</v>
      </c>
      <c r="L112" s="5">
        <v>30</v>
      </c>
    </row>
    <row r="113" spans="2:12" ht="18.75">
      <c r="B113" s="7" t="s">
        <v>63</v>
      </c>
      <c r="C113" s="9" t="s">
        <v>15</v>
      </c>
      <c r="D113" s="31">
        <v>294.5</v>
      </c>
      <c r="E113" s="12">
        <v>308.4</v>
      </c>
      <c r="F113" s="12">
        <v>319.2</v>
      </c>
      <c r="G113" s="12">
        <v>337.4</v>
      </c>
      <c r="H113" s="12">
        <v>339.2</v>
      </c>
      <c r="I113" s="12">
        <v>354.6</v>
      </c>
      <c r="J113" s="12">
        <v>356.6</v>
      </c>
      <c r="K113" s="12">
        <v>371.6</v>
      </c>
      <c r="L113" s="12">
        <v>376.7</v>
      </c>
    </row>
    <row r="114" spans="2:12" ht="37.5">
      <c r="B114" s="7" t="s">
        <v>63</v>
      </c>
      <c r="C114" s="4" t="s">
        <v>47</v>
      </c>
      <c r="D114" s="31">
        <v>98.1</v>
      </c>
      <c r="E114" s="5">
        <v>94.9</v>
      </c>
      <c r="F114" s="5">
        <v>96.6</v>
      </c>
      <c r="G114" s="5">
        <v>100</v>
      </c>
      <c r="H114" s="5">
        <v>101</v>
      </c>
      <c r="I114" s="5">
        <v>100</v>
      </c>
      <c r="J114" s="5">
        <v>101</v>
      </c>
      <c r="K114" s="5">
        <v>100</v>
      </c>
      <c r="L114" s="5">
        <v>101</v>
      </c>
    </row>
    <row r="115" spans="2:12" ht="18.75">
      <c r="B115" s="6" t="s">
        <v>64</v>
      </c>
      <c r="C115" s="4" t="s">
        <v>203</v>
      </c>
      <c r="D115" s="31">
        <v>106.6</v>
      </c>
      <c r="E115" s="5">
        <v>109</v>
      </c>
      <c r="F115" s="5">
        <v>107.2</v>
      </c>
      <c r="G115" s="5">
        <v>105.7</v>
      </c>
      <c r="H115" s="5">
        <v>105.2</v>
      </c>
      <c r="I115" s="5">
        <v>105.1</v>
      </c>
      <c r="J115" s="5">
        <v>104.1</v>
      </c>
      <c r="K115" s="5">
        <v>104.8</v>
      </c>
      <c r="L115" s="5">
        <v>104.6</v>
      </c>
    </row>
    <row r="116" spans="2:12" ht="37.5">
      <c r="B116" s="3" t="s">
        <v>256</v>
      </c>
      <c r="C116" s="4"/>
      <c r="D116" s="4"/>
      <c r="E116" s="5"/>
      <c r="F116" s="5"/>
      <c r="G116" s="5"/>
      <c r="H116" s="5"/>
      <c r="I116" s="5"/>
      <c r="J116" s="5"/>
      <c r="K116" s="5"/>
      <c r="L116" s="5"/>
    </row>
    <row r="117" spans="2:12" ht="40.5" customHeight="1">
      <c r="B117" s="6" t="s">
        <v>234</v>
      </c>
      <c r="C117" s="4" t="s">
        <v>65</v>
      </c>
      <c r="D117" s="37">
        <f aca="true" t="shared" si="8" ref="D117:L117">D120+D121+D123+D124+D125+D127</f>
        <v>104</v>
      </c>
      <c r="E117" s="37">
        <f t="shared" si="8"/>
        <v>106</v>
      </c>
      <c r="F117" s="37">
        <f t="shared" si="8"/>
        <v>90</v>
      </c>
      <c r="G117" s="37">
        <f t="shared" si="8"/>
        <v>90</v>
      </c>
      <c r="H117" s="37">
        <f t="shared" si="8"/>
        <v>90</v>
      </c>
      <c r="I117" s="37">
        <f t="shared" si="8"/>
        <v>90</v>
      </c>
      <c r="J117" s="37">
        <f t="shared" si="8"/>
        <v>90</v>
      </c>
      <c r="K117" s="37">
        <f t="shared" si="8"/>
        <v>90</v>
      </c>
      <c r="L117" s="37">
        <f t="shared" si="8"/>
        <v>90</v>
      </c>
    </row>
    <row r="118" spans="2:12" ht="18.75">
      <c r="B118" s="6" t="s">
        <v>66</v>
      </c>
      <c r="C118" s="4"/>
      <c r="D118" s="31"/>
      <c r="E118" s="5"/>
      <c r="F118" s="5"/>
      <c r="G118" s="5"/>
      <c r="H118" s="5"/>
      <c r="I118" s="5"/>
      <c r="J118" s="5"/>
      <c r="K118" s="5"/>
      <c r="L118" s="5"/>
    </row>
    <row r="119" spans="2:12" ht="18.75">
      <c r="B119" s="6" t="s">
        <v>67</v>
      </c>
      <c r="C119" s="4" t="s">
        <v>65</v>
      </c>
      <c r="D119" s="31"/>
      <c r="E119" s="5"/>
      <c r="F119" s="5"/>
      <c r="G119" s="5"/>
      <c r="H119" s="5"/>
      <c r="I119" s="5"/>
      <c r="J119" s="5"/>
      <c r="K119" s="5"/>
      <c r="L119" s="5"/>
    </row>
    <row r="120" spans="2:12" ht="18.75">
      <c r="B120" s="6" t="s">
        <v>68</v>
      </c>
      <c r="C120" s="8" t="s">
        <v>65</v>
      </c>
      <c r="D120" s="31">
        <v>11</v>
      </c>
      <c r="E120" s="5">
        <v>11</v>
      </c>
      <c r="F120" s="5">
        <v>11</v>
      </c>
      <c r="G120" s="5">
        <v>11</v>
      </c>
      <c r="H120" s="5">
        <v>11</v>
      </c>
      <c r="I120" s="5">
        <v>11</v>
      </c>
      <c r="J120" s="5">
        <v>11</v>
      </c>
      <c r="K120" s="5">
        <v>11</v>
      </c>
      <c r="L120" s="5">
        <v>11</v>
      </c>
    </row>
    <row r="121" spans="2:12" ht="18.75">
      <c r="B121" s="6" t="s">
        <v>69</v>
      </c>
      <c r="C121" s="4" t="s">
        <v>65</v>
      </c>
      <c r="D121" s="31">
        <v>3</v>
      </c>
      <c r="E121" s="5">
        <v>3</v>
      </c>
      <c r="F121" s="5">
        <v>3</v>
      </c>
      <c r="G121" s="5">
        <v>3</v>
      </c>
      <c r="H121" s="5">
        <v>3</v>
      </c>
      <c r="I121" s="5">
        <v>3</v>
      </c>
      <c r="J121" s="5">
        <v>3</v>
      </c>
      <c r="K121" s="5">
        <v>3</v>
      </c>
      <c r="L121" s="5">
        <v>3</v>
      </c>
    </row>
    <row r="122" spans="2:12" ht="18.75">
      <c r="B122" s="6" t="s">
        <v>70</v>
      </c>
      <c r="C122" s="8" t="s">
        <v>65</v>
      </c>
      <c r="D122" s="31"/>
      <c r="E122" s="5"/>
      <c r="F122" s="5"/>
      <c r="G122" s="5"/>
      <c r="H122" s="5"/>
      <c r="I122" s="5"/>
      <c r="J122" s="5"/>
      <c r="K122" s="5"/>
      <c r="L122" s="5"/>
    </row>
    <row r="123" spans="2:12" ht="56.25">
      <c r="B123" s="6" t="s">
        <v>71</v>
      </c>
      <c r="C123" s="8" t="s">
        <v>65</v>
      </c>
      <c r="D123" s="31">
        <v>46</v>
      </c>
      <c r="E123" s="5">
        <v>47</v>
      </c>
      <c r="F123" s="5">
        <v>31</v>
      </c>
      <c r="G123" s="5">
        <v>31</v>
      </c>
      <c r="H123" s="5">
        <v>31</v>
      </c>
      <c r="I123" s="5">
        <v>31</v>
      </c>
      <c r="J123" s="5">
        <v>31</v>
      </c>
      <c r="K123" s="5">
        <v>31</v>
      </c>
      <c r="L123" s="5">
        <v>31</v>
      </c>
    </row>
    <row r="124" spans="2:12" ht="18.75">
      <c r="B124" s="6" t="s">
        <v>72</v>
      </c>
      <c r="C124" s="8" t="s">
        <v>65</v>
      </c>
      <c r="D124" s="31">
        <v>1</v>
      </c>
      <c r="E124" s="5">
        <v>1</v>
      </c>
      <c r="F124" s="5">
        <v>1</v>
      </c>
      <c r="G124" s="5">
        <v>1</v>
      </c>
      <c r="H124" s="5">
        <v>1</v>
      </c>
      <c r="I124" s="5">
        <v>1</v>
      </c>
      <c r="J124" s="5">
        <v>1</v>
      </c>
      <c r="K124" s="5">
        <v>1</v>
      </c>
      <c r="L124" s="5">
        <v>1</v>
      </c>
    </row>
    <row r="125" spans="2:12" ht="37.5">
      <c r="B125" s="6" t="s">
        <v>73</v>
      </c>
      <c r="C125" s="8" t="s">
        <v>65</v>
      </c>
      <c r="D125" s="31">
        <v>1</v>
      </c>
      <c r="E125" s="5">
        <v>1</v>
      </c>
      <c r="F125" s="5">
        <v>1</v>
      </c>
      <c r="G125" s="5">
        <v>1</v>
      </c>
      <c r="H125" s="5">
        <v>1</v>
      </c>
      <c r="I125" s="5">
        <v>1</v>
      </c>
      <c r="J125" s="5">
        <v>1</v>
      </c>
      <c r="K125" s="5">
        <v>1</v>
      </c>
      <c r="L125" s="5">
        <v>1</v>
      </c>
    </row>
    <row r="126" spans="2:12" ht="18.75">
      <c r="B126" s="6" t="s">
        <v>74</v>
      </c>
      <c r="C126" s="8" t="s">
        <v>65</v>
      </c>
      <c r="D126" s="31"/>
      <c r="E126" s="5"/>
      <c r="F126" s="5"/>
      <c r="G126" s="5"/>
      <c r="H126" s="5"/>
      <c r="I126" s="5"/>
      <c r="J126" s="5"/>
      <c r="K126" s="5"/>
      <c r="L126" s="5"/>
    </row>
    <row r="127" spans="2:12" ht="18.75">
      <c r="B127" s="6" t="s">
        <v>239</v>
      </c>
      <c r="C127" s="8" t="s">
        <v>65</v>
      </c>
      <c r="D127" s="31">
        <v>42</v>
      </c>
      <c r="E127" s="5">
        <v>43</v>
      </c>
      <c r="F127" s="5">
        <v>43</v>
      </c>
      <c r="G127" s="5">
        <v>43</v>
      </c>
      <c r="H127" s="5">
        <v>43</v>
      </c>
      <c r="I127" s="5">
        <v>43</v>
      </c>
      <c r="J127" s="5">
        <v>43</v>
      </c>
      <c r="K127" s="5">
        <v>43</v>
      </c>
      <c r="L127" s="5">
        <v>43</v>
      </c>
    </row>
    <row r="128" spans="2:12" ht="56.25">
      <c r="B128" s="6" t="s">
        <v>236</v>
      </c>
      <c r="C128" s="8" t="s">
        <v>75</v>
      </c>
      <c r="D128" s="79">
        <f>D131+D132+D134+D135+D136+D138</f>
        <v>635</v>
      </c>
      <c r="E128" s="79">
        <f>E131+E132+E134+E135+E136+E138</f>
        <v>665</v>
      </c>
      <c r="F128" s="5">
        <v>665</v>
      </c>
      <c r="G128" s="5">
        <v>665</v>
      </c>
      <c r="H128" s="5">
        <v>665</v>
      </c>
      <c r="I128" s="5">
        <v>665</v>
      </c>
      <c r="J128" s="5">
        <v>665</v>
      </c>
      <c r="K128" s="5">
        <v>665</v>
      </c>
      <c r="L128" s="5">
        <v>655</v>
      </c>
    </row>
    <row r="129" spans="2:12" ht="18.75">
      <c r="B129" s="6" t="s">
        <v>66</v>
      </c>
      <c r="C129" s="13"/>
      <c r="D129" s="31"/>
      <c r="E129" s="5"/>
      <c r="F129" s="5"/>
      <c r="G129" s="5"/>
      <c r="H129" s="5"/>
      <c r="I129" s="5"/>
      <c r="J129" s="5"/>
      <c r="K129" s="5"/>
      <c r="L129" s="5"/>
    </row>
    <row r="130" spans="2:12" ht="18.75">
      <c r="B130" s="6" t="s">
        <v>67</v>
      </c>
      <c r="C130" s="4" t="s">
        <v>75</v>
      </c>
      <c r="D130" s="31"/>
      <c r="E130" s="5"/>
      <c r="F130" s="5"/>
      <c r="G130" s="5"/>
      <c r="H130" s="5"/>
      <c r="I130" s="5"/>
      <c r="J130" s="5"/>
      <c r="K130" s="5"/>
      <c r="L130" s="5"/>
    </row>
    <row r="131" spans="2:12" ht="18.75">
      <c r="B131" s="6" t="s">
        <v>68</v>
      </c>
      <c r="C131" s="4" t="s">
        <v>75</v>
      </c>
      <c r="D131" s="31">
        <v>250</v>
      </c>
      <c r="E131" s="5">
        <v>280</v>
      </c>
      <c r="F131" s="5">
        <v>280</v>
      </c>
      <c r="G131" s="5">
        <v>280</v>
      </c>
      <c r="H131" s="5">
        <v>280</v>
      </c>
      <c r="I131" s="5">
        <v>280</v>
      </c>
      <c r="J131" s="5">
        <v>280</v>
      </c>
      <c r="K131" s="5">
        <v>280</v>
      </c>
      <c r="L131" s="5">
        <v>280</v>
      </c>
    </row>
    <row r="132" spans="2:12" ht="18.75">
      <c r="B132" s="6" t="s">
        <v>69</v>
      </c>
      <c r="C132" s="4" t="s">
        <v>75</v>
      </c>
      <c r="D132" s="31">
        <v>149</v>
      </c>
      <c r="E132" s="5">
        <v>149</v>
      </c>
      <c r="F132" s="5">
        <v>149</v>
      </c>
      <c r="G132" s="5">
        <v>149</v>
      </c>
      <c r="H132" s="5">
        <v>149</v>
      </c>
      <c r="I132" s="5">
        <v>149</v>
      </c>
      <c r="J132" s="5">
        <v>149</v>
      </c>
      <c r="K132" s="5">
        <v>149</v>
      </c>
      <c r="L132" s="5">
        <v>149</v>
      </c>
    </row>
    <row r="133" spans="2:12" ht="18.75">
      <c r="B133" s="6" t="s">
        <v>70</v>
      </c>
      <c r="C133" s="4" t="s">
        <v>75</v>
      </c>
      <c r="D133" s="31"/>
      <c r="E133" s="5"/>
      <c r="F133" s="5"/>
      <c r="G133" s="5"/>
      <c r="H133" s="5"/>
      <c r="I133" s="5"/>
      <c r="J133" s="5"/>
      <c r="K133" s="5"/>
      <c r="L133" s="5"/>
    </row>
    <row r="134" spans="2:12" ht="56.25">
      <c r="B134" s="6" t="s">
        <v>71</v>
      </c>
      <c r="C134" s="4" t="s">
        <v>75</v>
      </c>
      <c r="D134" s="31">
        <v>100</v>
      </c>
      <c r="E134" s="5">
        <v>105</v>
      </c>
      <c r="F134" s="5">
        <v>105</v>
      </c>
      <c r="G134" s="5">
        <v>105</v>
      </c>
      <c r="H134" s="5">
        <v>105</v>
      </c>
      <c r="I134" s="5">
        <v>105</v>
      </c>
      <c r="J134" s="5">
        <v>105</v>
      </c>
      <c r="K134" s="5">
        <v>105</v>
      </c>
      <c r="L134" s="5">
        <v>105</v>
      </c>
    </row>
    <row r="135" spans="2:12" ht="18.75">
      <c r="B135" s="6" t="s">
        <v>72</v>
      </c>
      <c r="C135" s="4" t="s">
        <v>75</v>
      </c>
      <c r="D135" s="31">
        <v>12</v>
      </c>
      <c r="E135" s="5">
        <v>12</v>
      </c>
      <c r="F135" s="5">
        <v>12</v>
      </c>
      <c r="G135" s="5">
        <v>12</v>
      </c>
      <c r="H135" s="5">
        <v>12</v>
      </c>
      <c r="I135" s="5">
        <v>12</v>
      </c>
      <c r="J135" s="5">
        <v>12</v>
      </c>
      <c r="K135" s="5">
        <v>12</v>
      </c>
      <c r="L135" s="5">
        <v>12</v>
      </c>
    </row>
    <row r="136" spans="2:12" ht="37.5">
      <c r="B136" s="6" t="s">
        <v>76</v>
      </c>
      <c r="C136" s="4" t="s">
        <v>75</v>
      </c>
      <c r="D136" s="28">
        <v>14</v>
      </c>
      <c r="E136" s="5">
        <v>14</v>
      </c>
      <c r="F136" s="5">
        <v>14</v>
      </c>
      <c r="G136" s="5">
        <v>14</v>
      </c>
      <c r="H136" s="5">
        <v>14</v>
      </c>
      <c r="I136" s="5">
        <v>14</v>
      </c>
      <c r="J136" s="5">
        <v>14</v>
      </c>
      <c r="K136" s="5">
        <v>14</v>
      </c>
      <c r="L136" s="5">
        <v>14</v>
      </c>
    </row>
    <row r="137" spans="2:12" ht="18.75">
      <c r="B137" s="6" t="s">
        <v>77</v>
      </c>
      <c r="C137" s="4" t="s">
        <v>75</v>
      </c>
      <c r="D137" s="31"/>
      <c r="E137" s="5"/>
      <c r="F137" s="5"/>
      <c r="G137" s="5"/>
      <c r="H137" s="5"/>
      <c r="I137" s="5"/>
      <c r="J137" s="5"/>
      <c r="K137" s="5"/>
      <c r="L137" s="5"/>
    </row>
    <row r="138" spans="2:12" ht="18.75">
      <c r="B138" s="6" t="s">
        <v>239</v>
      </c>
      <c r="C138" s="4" t="s">
        <v>75</v>
      </c>
      <c r="D138" s="31">
        <v>110</v>
      </c>
      <c r="E138" s="5">
        <v>105</v>
      </c>
      <c r="F138" s="5">
        <v>105</v>
      </c>
      <c r="G138" s="5">
        <v>105</v>
      </c>
      <c r="H138" s="5">
        <v>105</v>
      </c>
      <c r="I138" s="5">
        <v>105</v>
      </c>
      <c r="J138" s="5">
        <v>105</v>
      </c>
      <c r="K138" s="5">
        <v>105</v>
      </c>
      <c r="L138" s="5">
        <v>105</v>
      </c>
    </row>
    <row r="139" spans="2:12" ht="37.5">
      <c r="B139" s="6" t="s">
        <v>235</v>
      </c>
      <c r="C139" s="4" t="s">
        <v>78</v>
      </c>
      <c r="D139" s="31">
        <f aca="true" t="shared" si="9" ref="D139:L139">D142+D143+D145+D146+D147+D150</f>
        <v>403.79999999999995</v>
      </c>
      <c r="E139" s="31">
        <f t="shared" si="9"/>
        <v>453.79999999999995</v>
      </c>
      <c r="F139" s="31">
        <f t="shared" si="9"/>
        <v>460.79999999999995</v>
      </c>
      <c r="G139" s="31">
        <f t="shared" si="9"/>
        <v>467.79999999999995</v>
      </c>
      <c r="H139" s="31">
        <f t="shared" si="9"/>
        <v>467.79999999999995</v>
      </c>
      <c r="I139" s="31">
        <f t="shared" si="9"/>
        <v>467.79999999999995</v>
      </c>
      <c r="J139" s="31">
        <f t="shared" si="9"/>
        <v>467.79999999999995</v>
      </c>
      <c r="K139" s="31">
        <f t="shared" si="9"/>
        <v>467.79999999999995</v>
      </c>
      <c r="L139" s="31">
        <f t="shared" si="9"/>
        <v>467.79999999999995</v>
      </c>
    </row>
    <row r="140" spans="2:12" ht="18.75">
      <c r="B140" s="6" t="s">
        <v>79</v>
      </c>
      <c r="C140" s="4"/>
      <c r="D140" s="31"/>
      <c r="E140" s="5"/>
      <c r="F140" s="5"/>
      <c r="G140" s="5"/>
      <c r="H140" s="5"/>
      <c r="I140" s="5"/>
      <c r="J140" s="5"/>
      <c r="K140" s="5"/>
      <c r="L140" s="5"/>
    </row>
    <row r="141" spans="2:12" ht="18.75">
      <c r="B141" s="6" t="s">
        <v>67</v>
      </c>
      <c r="C141" s="4" t="s">
        <v>78</v>
      </c>
      <c r="D141" s="31"/>
      <c r="E141" s="5"/>
      <c r="F141" s="5"/>
      <c r="G141" s="5"/>
      <c r="H141" s="5"/>
      <c r="I141" s="5"/>
      <c r="J141" s="5"/>
      <c r="K141" s="5"/>
      <c r="L141" s="5"/>
    </row>
    <row r="142" spans="2:12" ht="18.75">
      <c r="B142" s="6" t="s">
        <v>68</v>
      </c>
      <c r="C142" s="4" t="s">
        <v>78</v>
      </c>
      <c r="D142" s="31">
        <v>96.5</v>
      </c>
      <c r="E142" s="5">
        <v>146.5</v>
      </c>
      <c r="F142" s="5">
        <v>151.5</v>
      </c>
      <c r="G142" s="5">
        <v>156.5</v>
      </c>
      <c r="H142" s="5">
        <v>156.5</v>
      </c>
      <c r="I142" s="5">
        <v>156.5</v>
      </c>
      <c r="J142" s="5">
        <v>156.5</v>
      </c>
      <c r="K142" s="5">
        <v>156.5</v>
      </c>
      <c r="L142" s="5">
        <v>156.5</v>
      </c>
    </row>
    <row r="143" spans="2:12" ht="18.75">
      <c r="B143" s="6" t="s">
        <v>69</v>
      </c>
      <c r="C143" s="4" t="s">
        <v>78</v>
      </c>
      <c r="D143" s="31">
        <v>62.7</v>
      </c>
      <c r="E143" s="5">
        <v>62.7</v>
      </c>
      <c r="F143" s="5">
        <v>63.7</v>
      </c>
      <c r="G143" s="5">
        <v>64.7</v>
      </c>
      <c r="H143" s="5">
        <v>64.7</v>
      </c>
      <c r="I143" s="5">
        <v>64.7</v>
      </c>
      <c r="J143" s="5">
        <v>64.7</v>
      </c>
      <c r="K143" s="5">
        <v>64.7</v>
      </c>
      <c r="L143" s="5">
        <v>64.7</v>
      </c>
    </row>
    <row r="144" spans="2:12" ht="18.75">
      <c r="B144" s="6" t="s">
        <v>70</v>
      </c>
      <c r="C144" s="4" t="s">
        <v>78</v>
      </c>
      <c r="D144" s="31"/>
      <c r="E144" s="5"/>
      <c r="F144" s="5"/>
      <c r="G144" s="5"/>
      <c r="H144" s="5"/>
      <c r="I144" s="5"/>
      <c r="J144" s="5"/>
      <c r="K144" s="5"/>
      <c r="L144" s="5"/>
    </row>
    <row r="145" spans="2:12" ht="56.25">
      <c r="B145" s="6" t="s">
        <v>71</v>
      </c>
      <c r="C145" s="4" t="s">
        <v>78</v>
      </c>
      <c r="D145" s="31">
        <v>110</v>
      </c>
      <c r="E145" s="5">
        <v>110</v>
      </c>
      <c r="F145" s="5">
        <v>111</v>
      </c>
      <c r="G145" s="5">
        <v>112</v>
      </c>
      <c r="H145" s="5">
        <v>112</v>
      </c>
      <c r="I145" s="5">
        <v>112</v>
      </c>
      <c r="J145" s="5">
        <v>112</v>
      </c>
      <c r="K145" s="5">
        <v>112</v>
      </c>
      <c r="L145" s="5">
        <v>112</v>
      </c>
    </row>
    <row r="146" spans="2:12" ht="18.75">
      <c r="B146" s="6" t="s">
        <v>72</v>
      </c>
      <c r="C146" s="4" t="s">
        <v>78</v>
      </c>
      <c r="D146" s="31">
        <v>31.3</v>
      </c>
      <c r="E146" s="5">
        <v>31.3</v>
      </c>
      <c r="F146" s="5">
        <v>31.3</v>
      </c>
      <c r="G146" s="5">
        <v>31.3</v>
      </c>
      <c r="H146" s="5">
        <v>31.3</v>
      </c>
      <c r="I146" s="5">
        <v>31.3</v>
      </c>
      <c r="J146" s="5">
        <v>31.3</v>
      </c>
      <c r="K146" s="5">
        <v>31.3</v>
      </c>
      <c r="L146" s="5">
        <v>31.3</v>
      </c>
    </row>
    <row r="147" spans="2:12" ht="37.5">
      <c r="B147" s="6" t="s">
        <v>73</v>
      </c>
      <c r="C147" s="4" t="s">
        <v>78</v>
      </c>
      <c r="D147" s="31">
        <v>1.2</v>
      </c>
      <c r="E147" s="5">
        <v>1.2</v>
      </c>
      <c r="F147" s="5">
        <v>1.2</v>
      </c>
      <c r="G147" s="5">
        <v>1.2</v>
      </c>
      <c r="H147" s="5">
        <v>1.2</v>
      </c>
      <c r="I147" s="5">
        <v>1.2</v>
      </c>
      <c r="J147" s="5">
        <v>1.2</v>
      </c>
      <c r="K147" s="5">
        <v>1.2</v>
      </c>
      <c r="L147" s="5">
        <v>1.2</v>
      </c>
    </row>
    <row r="148" spans="2:12" ht="18.75">
      <c r="B148" s="6" t="s">
        <v>31</v>
      </c>
      <c r="C148" s="4"/>
      <c r="D148" s="37"/>
      <c r="E148" s="5"/>
      <c r="F148" s="5"/>
      <c r="G148" s="5"/>
      <c r="H148" s="5"/>
      <c r="I148" s="5"/>
      <c r="J148" s="5"/>
      <c r="K148" s="5"/>
      <c r="L148" s="5"/>
    </row>
    <row r="149" spans="2:12" ht="18.75">
      <c r="B149" s="6" t="s">
        <v>80</v>
      </c>
      <c r="C149" s="4" t="s">
        <v>78</v>
      </c>
      <c r="D149" s="4"/>
      <c r="E149" s="5"/>
      <c r="F149" s="5"/>
      <c r="G149" s="5"/>
      <c r="H149" s="5"/>
      <c r="I149" s="5"/>
      <c r="J149" s="5"/>
      <c r="K149" s="5"/>
      <c r="L149" s="5"/>
    </row>
    <row r="150" spans="2:12" ht="18.75">
      <c r="B150" s="6" t="s">
        <v>239</v>
      </c>
      <c r="C150" s="4" t="s">
        <v>78</v>
      </c>
      <c r="D150" s="4">
        <v>102.1</v>
      </c>
      <c r="E150" s="5">
        <v>102.1</v>
      </c>
      <c r="F150" s="5">
        <v>102.1</v>
      </c>
      <c r="G150" s="5">
        <v>102.1</v>
      </c>
      <c r="H150" s="5">
        <v>102.1</v>
      </c>
      <c r="I150" s="5">
        <v>102.1</v>
      </c>
      <c r="J150" s="5">
        <v>102.1</v>
      </c>
      <c r="K150" s="5">
        <v>102.1</v>
      </c>
      <c r="L150" s="5">
        <v>102.1</v>
      </c>
    </row>
    <row r="151" spans="2:12" ht="18.75">
      <c r="B151" s="3" t="s">
        <v>257</v>
      </c>
      <c r="C151" s="4"/>
      <c r="D151" s="4"/>
      <c r="E151" s="5"/>
      <c r="F151" s="5"/>
      <c r="G151" s="5"/>
      <c r="H151" s="5"/>
      <c r="I151" s="5"/>
      <c r="J151" s="5"/>
      <c r="K151" s="5"/>
      <c r="L151" s="5"/>
    </row>
    <row r="152" spans="2:12" ht="37.5">
      <c r="B152" s="7" t="s">
        <v>81</v>
      </c>
      <c r="C152" s="4" t="s">
        <v>45</v>
      </c>
      <c r="D152" s="31">
        <v>340.4</v>
      </c>
      <c r="E152" s="5">
        <v>410.8</v>
      </c>
      <c r="F152" s="5">
        <v>356.8</v>
      </c>
      <c r="G152" s="5">
        <v>360</v>
      </c>
      <c r="H152" s="5">
        <v>360</v>
      </c>
      <c r="I152" s="5">
        <v>300</v>
      </c>
      <c r="J152" s="5">
        <v>300</v>
      </c>
      <c r="K152" s="5">
        <v>300</v>
      </c>
      <c r="L152" s="5">
        <v>300</v>
      </c>
    </row>
    <row r="153" spans="2:12" ht="37.5">
      <c r="B153" s="7" t="s">
        <v>82</v>
      </c>
      <c r="C153" s="4" t="s">
        <v>47</v>
      </c>
      <c r="D153" s="31">
        <v>40.4</v>
      </c>
      <c r="E153" s="5">
        <f>E152/D152*100/114.3*100</f>
        <v>105.58315933187555</v>
      </c>
      <c r="F153" s="5">
        <f>F152/E152*100/F157*100</f>
        <v>81.93860116477742</v>
      </c>
      <c r="G153" s="5">
        <f>G152/F152*100/105*100</f>
        <v>96.09224855861626</v>
      </c>
      <c r="H153" s="5">
        <f>H152/F152*100/H154*100</f>
        <v>95.90956367542498</v>
      </c>
      <c r="I153" s="5">
        <f>I152/G152*100/104.5*100</f>
        <v>79.74481658692186</v>
      </c>
      <c r="J153" s="5">
        <f>J152/H152*100/104.6*100</f>
        <v>79.66857871255579</v>
      </c>
      <c r="K153" s="5">
        <f>K152/I152*100/104.2*100</f>
        <v>95.96928982725528</v>
      </c>
      <c r="L153" s="5">
        <f>L152/J152*100/104.4*100</f>
        <v>95.78544061302682</v>
      </c>
    </row>
    <row r="154" spans="2:12" ht="18.75">
      <c r="B154" s="6" t="s">
        <v>83</v>
      </c>
      <c r="C154" s="4" t="s">
        <v>203</v>
      </c>
      <c r="D154" s="39">
        <v>103.3084219004869</v>
      </c>
      <c r="E154" s="5">
        <v>114.3</v>
      </c>
      <c r="F154" s="5">
        <v>106</v>
      </c>
      <c r="G154" s="5">
        <v>105</v>
      </c>
      <c r="H154" s="5">
        <v>105.2</v>
      </c>
      <c r="I154" s="5">
        <v>104.5</v>
      </c>
      <c r="J154" s="5">
        <v>104.6</v>
      </c>
      <c r="K154" s="5">
        <v>104.2</v>
      </c>
      <c r="L154" s="5">
        <v>104.4</v>
      </c>
    </row>
    <row r="155" spans="2:12" ht="75">
      <c r="B155" s="6" t="s">
        <v>84</v>
      </c>
      <c r="C155" s="4" t="s">
        <v>214</v>
      </c>
      <c r="D155" s="40">
        <v>288.8</v>
      </c>
      <c r="E155" s="5">
        <v>187.2</v>
      </c>
      <c r="F155" s="5">
        <v>255.68</v>
      </c>
      <c r="G155" s="5">
        <v>193.8</v>
      </c>
      <c r="H155" s="5">
        <v>193.8</v>
      </c>
      <c r="I155" s="5">
        <v>222.9</v>
      </c>
      <c r="J155" s="5">
        <v>222.9</v>
      </c>
      <c r="K155" s="5">
        <v>125.9</v>
      </c>
      <c r="L155" s="5">
        <v>125.9</v>
      </c>
    </row>
    <row r="156" spans="2:12" ht="37.5">
      <c r="B156" s="6" t="s">
        <v>85</v>
      </c>
      <c r="C156" s="4" t="s">
        <v>47</v>
      </c>
      <c r="D156" s="31">
        <v>76.18</v>
      </c>
      <c r="E156" s="5">
        <f>E155/D155*100/114.3*100</f>
        <v>56.71036272820468</v>
      </c>
      <c r="F156" s="5">
        <f>F155/E155*100/F154*100</f>
        <v>128.85018545395906</v>
      </c>
      <c r="G156" s="5">
        <f>G155/F155*100/G154*100</f>
        <v>72.18844984802432</v>
      </c>
      <c r="H156" s="5">
        <f>H155/F155*100/H154*100</f>
        <v>72.0512094490737</v>
      </c>
      <c r="I156" s="5">
        <f>I155/G155*100/I154*100</f>
        <v>110.0626601685751</v>
      </c>
      <c r="J156" s="5">
        <f>J155/H155/J154*10000</f>
        <v>109.95743774011567</v>
      </c>
      <c r="K156" s="5">
        <f>K155/I155/K154*10000</f>
        <v>54.206072630109645</v>
      </c>
      <c r="L156" s="5">
        <f>L155/J155/L154*10000</f>
        <v>54.10222957909411</v>
      </c>
    </row>
    <row r="157" spans="2:12" ht="18.75">
      <c r="B157" s="6" t="s">
        <v>83</v>
      </c>
      <c r="C157" s="4" t="s">
        <v>203</v>
      </c>
      <c r="D157" s="39">
        <v>103.3</v>
      </c>
      <c r="E157" s="5">
        <v>114.3</v>
      </c>
      <c r="F157" s="5">
        <v>106</v>
      </c>
      <c r="G157" s="5">
        <v>105</v>
      </c>
      <c r="H157" s="5">
        <v>105.2</v>
      </c>
      <c r="I157" s="5">
        <v>104.5</v>
      </c>
      <c r="J157" s="5">
        <v>104.6</v>
      </c>
      <c r="K157" s="5">
        <v>104.2</v>
      </c>
      <c r="L157" s="5">
        <v>104.4</v>
      </c>
    </row>
    <row r="158" spans="2:12" ht="93.75">
      <c r="B158" s="11" t="s">
        <v>86</v>
      </c>
      <c r="C158" s="9"/>
      <c r="D158" s="9">
        <v>288.9</v>
      </c>
      <c r="E158" s="5">
        <f>E159+E163+E201+E207+E215+E219</f>
        <v>187.20000000000002</v>
      </c>
      <c r="F158" s="5">
        <f>F159+F163+F199+F201+F207+F219</f>
        <v>255.68</v>
      </c>
      <c r="G158" s="5">
        <v>193.8</v>
      </c>
      <c r="H158" s="5">
        <v>193.8</v>
      </c>
      <c r="I158" s="5">
        <v>222.9</v>
      </c>
      <c r="J158" s="5">
        <v>222.9</v>
      </c>
      <c r="K158" s="5">
        <f>K159+K163+K201+K207+K215+K219</f>
        <v>125.9</v>
      </c>
      <c r="L158" s="5">
        <f>L159+L163+L201+L207+L215+L219</f>
        <v>125.9</v>
      </c>
    </row>
    <row r="159" spans="2:12" ht="56.25">
      <c r="B159" s="7" t="s">
        <v>87</v>
      </c>
      <c r="C159" s="9" t="s">
        <v>88</v>
      </c>
      <c r="D159" s="51">
        <v>4.8</v>
      </c>
      <c r="E159" s="5">
        <v>3</v>
      </c>
      <c r="F159" s="5">
        <v>3</v>
      </c>
      <c r="G159" s="5">
        <v>3</v>
      </c>
      <c r="H159" s="5">
        <v>3</v>
      </c>
      <c r="I159" s="5">
        <v>3</v>
      </c>
      <c r="J159" s="5">
        <v>3</v>
      </c>
      <c r="K159" s="5">
        <v>3</v>
      </c>
      <c r="L159" s="5">
        <v>3</v>
      </c>
    </row>
    <row r="160" spans="2:12" ht="37.5">
      <c r="B160" s="7" t="s">
        <v>85</v>
      </c>
      <c r="C160" s="9" t="s">
        <v>47</v>
      </c>
      <c r="D160" s="51">
        <v>35.2</v>
      </c>
      <c r="E160" s="5">
        <f>E159/D159*100/114.3*100</f>
        <v>54.68066491688539</v>
      </c>
      <c r="F160" s="5">
        <f>F159/E159*100/F157*100</f>
        <v>94.33962264150944</v>
      </c>
      <c r="G160" s="5">
        <f>G159/F159*100/G154*100</f>
        <v>95.23809523809523</v>
      </c>
      <c r="H160" s="5">
        <f>H159/F159*100/H157*100</f>
        <v>95.05703422053232</v>
      </c>
      <c r="I160" s="5">
        <f>I159/G159/I157*10000</f>
        <v>95.69377990430621</v>
      </c>
      <c r="J160" s="5">
        <f>J159/H159/J157*10000</f>
        <v>95.60229445506693</v>
      </c>
      <c r="K160" s="5">
        <f>K159/I159*100/K157*100</f>
        <v>95.96928982725528</v>
      </c>
      <c r="L160" s="5">
        <f>L159/J159/L157*10000</f>
        <v>95.78544061302681</v>
      </c>
    </row>
    <row r="161" spans="2:12" ht="56.25">
      <c r="B161" s="7" t="s">
        <v>89</v>
      </c>
      <c r="C161" s="9" t="s">
        <v>88</v>
      </c>
      <c r="D161" s="41"/>
      <c r="E161" s="5"/>
      <c r="F161" s="5"/>
      <c r="G161" s="5"/>
      <c r="H161" s="5"/>
      <c r="I161" s="5"/>
      <c r="J161" s="5"/>
      <c r="K161" s="5"/>
      <c r="L161" s="5"/>
    </row>
    <row r="162" spans="2:12" ht="37.5">
      <c r="B162" s="7" t="s">
        <v>85</v>
      </c>
      <c r="C162" s="9" t="s">
        <v>47</v>
      </c>
      <c r="D162" s="41"/>
      <c r="E162" s="5"/>
      <c r="F162" s="5"/>
      <c r="G162" s="5"/>
      <c r="H162" s="5"/>
      <c r="I162" s="5"/>
      <c r="J162" s="5"/>
      <c r="K162" s="5"/>
      <c r="L162" s="5"/>
    </row>
    <row r="163" spans="2:12" ht="56.25">
      <c r="B163" s="7" t="s">
        <v>90</v>
      </c>
      <c r="C163" s="9" t="s">
        <v>88</v>
      </c>
      <c r="D163" s="51">
        <v>158</v>
      </c>
      <c r="E163" s="5">
        <v>2.5</v>
      </c>
      <c r="F163" s="5">
        <v>3</v>
      </c>
      <c r="G163" s="5">
        <v>3</v>
      </c>
      <c r="H163" s="5">
        <v>3</v>
      </c>
      <c r="I163" s="5">
        <v>3</v>
      </c>
      <c r="J163" s="5">
        <v>3</v>
      </c>
      <c r="K163" s="5">
        <v>3</v>
      </c>
      <c r="L163" s="5">
        <v>3</v>
      </c>
    </row>
    <row r="164" spans="2:12" ht="37.5">
      <c r="B164" s="7" t="s">
        <v>85</v>
      </c>
      <c r="C164" s="9" t="s">
        <v>47</v>
      </c>
      <c r="D164" s="51">
        <v>65.8</v>
      </c>
      <c r="E164" s="5">
        <f>E163/D163*100/114.3*100</f>
        <v>1.3843206308072251</v>
      </c>
      <c r="F164" s="5">
        <f>F163/E163*100/F157*100</f>
        <v>113.20754716981132</v>
      </c>
      <c r="G164" s="5">
        <f>G163/F163*100/G157*100</f>
        <v>95.23809523809523</v>
      </c>
      <c r="H164" s="5">
        <f>H163/F163/H157*10000</f>
        <v>95.05703422053232</v>
      </c>
      <c r="I164" s="5">
        <f>I163/G163/I157*10000</f>
        <v>95.69377990430621</v>
      </c>
      <c r="J164" s="5">
        <f>J163/H163/J157*10000</f>
        <v>95.60229445506693</v>
      </c>
      <c r="K164" s="5">
        <f>K163/I163/K157*10000</f>
        <v>95.96928982725527</v>
      </c>
      <c r="L164" s="5">
        <f>L163/J163/L157*10000</f>
        <v>95.78544061302681</v>
      </c>
    </row>
    <row r="165" spans="2:12" ht="37.5">
      <c r="B165" s="6" t="s">
        <v>91</v>
      </c>
      <c r="C165" s="4" t="s">
        <v>214</v>
      </c>
      <c r="D165" s="41"/>
      <c r="E165" s="5"/>
      <c r="F165" s="5"/>
      <c r="G165" s="5"/>
      <c r="H165" s="5"/>
      <c r="I165" s="5"/>
      <c r="J165" s="5"/>
      <c r="K165" s="5"/>
      <c r="L165" s="5"/>
    </row>
    <row r="166" spans="2:12" ht="37.5">
      <c r="B166" s="6" t="s">
        <v>85</v>
      </c>
      <c r="C166" s="4" t="s">
        <v>47</v>
      </c>
      <c r="D166" s="41"/>
      <c r="E166" s="5"/>
      <c r="F166" s="5"/>
      <c r="G166" s="5"/>
      <c r="H166" s="5"/>
      <c r="I166" s="5"/>
      <c r="J166" s="5"/>
      <c r="K166" s="5"/>
      <c r="L166" s="5"/>
    </row>
    <row r="167" spans="2:12" ht="37.5">
      <c r="B167" s="6" t="s">
        <v>92</v>
      </c>
      <c r="C167" s="4" t="s">
        <v>214</v>
      </c>
      <c r="D167" s="41"/>
      <c r="E167" s="5"/>
      <c r="F167" s="5"/>
      <c r="G167" s="5"/>
      <c r="H167" s="5"/>
      <c r="I167" s="5"/>
      <c r="J167" s="5"/>
      <c r="K167" s="5"/>
      <c r="L167" s="5"/>
    </row>
    <row r="168" spans="2:12" ht="37.5">
      <c r="B168" s="6" t="s">
        <v>85</v>
      </c>
      <c r="C168" s="4" t="s">
        <v>47</v>
      </c>
      <c r="D168" s="41"/>
      <c r="E168" s="5"/>
      <c r="F168" s="5"/>
      <c r="G168" s="5"/>
      <c r="H168" s="5"/>
      <c r="I168" s="5"/>
      <c r="J168" s="5"/>
      <c r="K168" s="5"/>
      <c r="L168" s="5"/>
    </row>
    <row r="169" spans="2:12" ht="56.25">
      <c r="B169" s="7" t="s">
        <v>93</v>
      </c>
      <c r="C169" s="9" t="s">
        <v>88</v>
      </c>
      <c r="D169" s="42"/>
      <c r="E169" s="5"/>
      <c r="F169" s="5"/>
      <c r="G169" s="5"/>
      <c r="H169" s="5"/>
      <c r="I169" s="5"/>
      <c r="J169" s="5"/>
      <c r="K169" s="5"/>
      <c r="L169" s="5"/>
    </row>
    <row r="170" spans="2:12" ht="37.5">
      <c r="B170" s="7" t="s">
        <v>85</v>
      </c>
      <c r="C170" s="9" t="s">
        <v>47</v>
      </c>
      <c r="D170" s="43"/>
      <c r="E170" s="5"/>
      <c r="F170" s="5"/>
      <c r="G170" s="5"/>
      <c r="H170" s="5"/>
      <c r="I170" s="5"/>
      <c r="J170" s="5"/>
      <c r="K170" s="5"/>
      <c r="L170" s="5"/>
    </row>
    <row r="171" spans="2:12" ht="37.5">
      <c r="B171" s="6" t="s">
        <v>94</v>
      </c>
      <c r="C171" s="4" t="s">
        <v>214</v>
      </c>
      <c r="D171" s="44"/>
      <c r="E171" s="5"/>
      <c r="F171" s="5"/>
      <c r="G171" s="5"/>
      <c r="H171" s="5"/>
      <c r="I171" s="5"/>
      <c r="J171" s="5"/>
      <c r="K171" s="5"/>
      <c r="L171" s="5"/>
    </row>
    <row r="172" spans="2:12" ht="37.5">
      <c r="B172" s="6" t="s">
        <v>85</v>
      </c>
      <c r="C172" s="4" t="s">
        <v>47</v>
      </c>
      <c r="D172" s="44"/>
      <c r="E172" s="5"/>
      <c r="F172" s="5"/>
      <c r="G172" s="5"/>
      <c r="H172" s="5"/>
      <c r="I172" s="5"/>
      <c r="J172" s="5"/>
      <c r="K172" s="5"/>
      <c r="L172" s="5"/>
    </row>
    <row r="173" spans="2:12" ht="18.75">
      <c r="B173" s="6" t="s">
        <v>95</v>
      </c>
      <c r="C173" s="4" t="s">
        <v>214</v>
      </c>
      <c r="D173" s="44"/>
      <c r="E173" s="5"/>
      <c r="F173" s="5"/>
      <c r="G173" s="5"/>
      <c r="H173" s="5"/>
      <c r="I173" s="5"/>
      <c r="J173" s="5"/>
      <c r="K173" s="5"/>
      <c r="L173" s="5"/>
    </row>
    <row r="174" spans="2:12" ht="37.5">
      <c r="B174" s="6" t="s">
        <v>85</v>
      </c>
      <c r="C174" s="4" t="s">
        <v>47</v>
      </c>
      <c r="D174" s="44"/>
      <c r="E174" s="5"/>
      <c r="F174" s="5"/>
      <c r="G174" s="5"/>
      <c r="H174" s="5"/>
      <c r="I174" s="5"/>
      <c r="J174" s="5"/>
      <c r="K174" s="5"/>
      <c r="L174" s="5"/>
    </row>
    <row r="175" spans="2:12" ht="37.5">
      <c r="B175" s="6" t="s">
        <v>96</v>
      </c>
      <c r="C175" s="4" t="s">
        <v>214</v>
      </c>
      <c r="D175" s="44"/>
      <c r="E175" s="5"/>
      <c r="F175" s="5"/>
      <c r="G175" s="5"/>
      <c r="H175" s="5"/>
      <c r="I175" s="5"/>
      <c r="J175" s="5"/>
      <c r="K175" s="5"/>
      <c r="L175" s="5"/>
    </row>
    <row r="176" spans="2:12" ht="37.5">
      <c r="B176" s="6" t="s">
        <v>85</v>
      </c>
      <c r="C176" s="4" t="s">
        <v>47</v>
      </c>
      <c r="D176" s="44"/>
      <c r="E176" s="5"/>
      <c r="F176" s="5"/>
      <c r="G176" s="5"/>
      <c r="H176" s="5"/>
      <c r="I176" s="5"/>
      <c r="J176" s="5"/>
      <c r="K176" s="5"/>
      <c r="L176" s="5"/>
    </row>
    <row r="177" spans="2:12" ht="37.5">
      <c r="B177" s="6" t="s">
        <v>97</v>
      </c>
      <c r="C177" s="4" t="s">
        <v>214</v>
      </c>
      <c r="D177" s="44"/>
      <c r="E177" s="5"/>
      <c r="F177" s="5"/>
      <c r="G177" s="5"/>
      <c r="H177" s="5"/>
      <c r="I177" s="5"/>
      <c r="J177" s="5"/>
      <c r="K177" s="5"/>
      <c r="L177" s="5"/>
    </row>
    <row r="178" spans="2:12" ht="37.5">
      <c r="B178" s="6" t="s">
        <v>85</v>
      </c>
      <c r="C178" s="4" t="s">
        <v>47</v>
      </c>
      <c r="D178" s="44"/>
      <c r="E178" s="5"/>
      <c r="F178" s="5"/>
      <c r="G178" s="5"/>
      <c r="H178" s="5"/>
      <c r="I178" s="5"/>
      <c r="J178" s="5"/>
      <c r="K178" s="5"/>
      <c r="L178" s="5"/>
    </row>
    <row r="179" spans="2:12" ht="37.5">
      <c r="B179" s="6" t="s">
        <v>98</v>
      </c>
      <c r="C179" s="4" t="s">
        <v>214</v>
      </c>
      <c r="D179" s="44"/>
      <c r="E179" s="5"/>
      <c r="F179" s="5"/>
      <c r="G179" s="5"/>
      <c r="H179" s="5"/>
      <c r="I179" s="5"/>
      <c r="J179" s="5"/>
      <c r="K179" s="5"/>
      <c r="L179" s="5"/>
    </row>
    <row r="180" spans="2:12" ht="37.5">
      <c r="B180" s="6" t="s">
        <v>85</v>
      </c>
      <c r="C180" s="4" t="s">
        <v>47</v>
      </c>
      <c r="D180" s="44"/>
      <c r="E180" s="5"/>
      <c r="F180" s="5"/>
      <c r="G180" s="5"/>
      <c r="H180" s="5"/>
      <c r="I180" s="5"/>
      <c r="J180" s="5"/>
      <c r="K180" s="5"/>
      <c r="L180" s="5"/>
    </row>
    <row r="181" spans="2:12" ht="18.75">
      <c r="B181" s="6" t="s">
        <v>99</v>
      </c>
      <c r="C181" s="4" t="s">
        <v>214</v>
      </c>
      <c r="D181" s="44"/>
      <c r="E181" s="5"/>
      <c r="F181" s="5"/>
      <c r="G181" s="5"/>
      <c r="H181" s="5"/>
      <c r="I181" s="5"/>
      <c r="J181" s="5"/>
      <c r="K181" s="5"/>
      <c r="L181" s="5"/>
    </row>
    <row r="182" spans="2:12" ht="37.5">
      <c r="B182" s="6" t="s">
        <v>85</v>
      </c>
      <c r="C182" s="4" t="s">
        <v>47</v>
      </c>
      <c r="D182" s="44"/>
      <c r="E182" s="5"/>
      <c r="F182" s="5"/>
      <c r="G182" s="5"/>
      <c r="H182" s="5"/>
      <c r="I182" s="5"/>
      <c r="J182" s="5"/>
      <c r="K182" s="5"/>
      <c r="L182" s="5"/>
    </row>
    <row r="183" spans="2:12" ht="18.75">
      <c r="B183" s="6" t="s">
        <v>100</v>
      </c>
      <c r="C183" s="4" t="s">
        <v>214</v>
      </c>
      <c r="D183" s="44"/>
      <c r="E183" s="5"/>
      <c r="F183" s="5"/>
      <c r="G183" s="5"/>
      <c r="H183" s="5"/>
      <c r="I183" s="5"/>
      <c r="J183" s="5"/>
      <c r="K183" s="5"/>
      <c r="L183" s="5"/>
    </row>
    <row r="184" spans="2:12" ht="37.5">
      <c r="B184" s="6" t="s">
        <v>85</v>
      </c>
      <c r="C184" s="4" t="s">
        <v>47</v>
      </c>
      <c r="D184" s="44"/>
      <c r="E184" s="5"/>
      <c r="F184" s="5"/>
      <c r="G184" s="5"/>
      <c r="H184" s="5"/>
      <c r="I184" s="5"/>
      <c r="J184" s="5"/>
      <c r="K184" s="5"/>
      <c r="L184" s="5"/>
    </row>
    <row r="185" spans="2:12" ht="37.5">
      <c r="B185" s="6" t="s">
        <v>101</v>
      </c>
      <c r="C185" s="4" t="s">
        <v>214</v>
      </c>
      <c r="D185" s="44"/>
      <c r="E185" s="5"/>
      <c r="F185" s="5"/>
      <c r="G185" s="5"/>
      <c r="H185" s="5"/>
      <c r="I185" s="5"/>
      <c r="J185" s="5"/>
      <c r="K185" s="5"/>
      <c r="L185" s="5"/>
    </row>
    <row r="186" spans="2:12" ht="37.5">
      <c r="B186" s="6" t="s">
        <v>85</v>
      </c>
      <c r="C186" s="4" t="s">
        <v>47</v>
      </c>
      <c r="D186" s="44"/>
      <c r="E186" s="5"/>
      <c r="F186" s="5"/>
      <c r="G186" s="5"/>
      <c r="H186" s="5"/>
      <c r="I186" s="5"/>
      <c r="J186" s="5"/>
      <c r="K186" s="5"/>
      <c r="L186" s="5"/>
    </row>
    <row r="187" spans="2:12" ht="37.5">
      <c r="B187" s="6" t="s">
        <v>102</v>
      </c>
      <c r="C187" s="4" t="s">
        <v>214</v>
      </c>
      <c r="D187" s="44"/>
      <c r="E187" s="5"/>
      <c r="F187" s="5"/>
      <c r="G187" s="5"/>
      <c r="H187" s="5"/>
      <c r="I187" s="5"/>
      <c r="J187" s="5"/>
      <c r="K187" s="5"/>
      <c r="L187" s="5"/>
    </row>
    <row r="188" spans="2:12" ht="37.5">
      <c r="B188" s="6" t="s">
        <v>85</v>
      </c>
      <c r="C188" s="4" t="s">
        <v>47</v>
      </c>
      <c r="D188" s="44"/>
      <c r="E188" s="5"/>
      <c r="F188" s="5"/>
      <c r="G188" s="5"/>
      <c r="H188" s="5"/>
      <c r="I188" s="5"/>
      <c r="J188" s="5"/>
      <c r="K188" s="5"/>
      <c r="L188" s="5"/>
    </row>
    <row r="189" spans="2:12" ht="37.5">
      <c r="B189" s="6" t="s">
        <v>103</v>
      </c>
      <c r="C189" s="4" t="s">
        <v>214</v>
      </c>
      <c r="D189" s="44"/>
      <c r="E189" s="5"/>
      <c r="F189" s="5"/>
      <c r="G189" s="5"/>
      <c r="H189" s="5"/>
      <c r="I189" s="5"/>
      <c r="J189" s="5"/>
      <c r="K189" s="5"/>
      <c r="L189" s="5"/>
    </row>
    <row r="190" spans="2:12" ht="37.5">
      <c r="B190" s="6" t="s">
        <v>85</v>
      </c>
      <c r="C190" s="4" t="s">
        <v>47</v>
      </c>
      <c r="D190" s="44"/>
      <c r="E190" s="5"/>
      <c r="F190" s="5"/>
      <c r="G190" s="5"/>
      <c r="H190" s="5"/>
      <c r="I190" s="5"/>
      <c r="J190" s="5"/>
      <c r="K190" s="5"/>
      <c r="L190" s="5"/>
    </row>
    <row r="191" spans="2:12" ht="18.75">
      <c r="B191" s="6" t="s">
        <v>104</v>
      </c>
      <c r="C191" s="4" t="s">
        <v>214</v>
      </c>
      <c r="D191" s="44"/>
      <c r="E191" s="5"/>
      <c r="F191" s="5"/>
      <c r="G191" s="5"/>
      <c r="H191" s="5"/>
      <c r="I191" s="5"/>
      <c r="J191" s="5"/>
      <c r="K191" s="5"/>
      <c r="L191" s="5"/>
    </row>
    <row r="192" spans="2:12" ht="37.5">
      <c r="B192" s="6" t="s">
        <v>85</v>
      </c>
      <c r="C192" s="4" t="s">
        <v>47</v>
      </c>
      <c r="D192" s="44"/>
      <c r="E192" s="5"/>
      <c r="F192" s="5"/>
      <c r="G192" s="5"/>
      <c r="H192" s="5"/>
      <c r="I192" s="5"/>
      <c r="J192" s="5"/>
      <c r="K192" s="5"/>
      <c r="L192" s="5"/>
    </row>
    <row r="193" spans="2:12" ht="37.5">
      <c r="B193" s="6" t="s">
        <v>105</v>
      </c>
      <c r="C193" s="4" t="s">
        <v>214</v>
      </c>
      <c r="D193" s="44"/>
      <c r="E193" s="5"/>
      <c r="F193" s="5"/>
      <c r="G193" s="5"/>
      <c r="H193" s="5"/>
      <c r="I193" s="5"/>
      <c r="J193" s="5"/>
      <c r="K193" s="5"/>
      <c r="L193" s="5"/>
    </row>
    <row r="194" spans="2:12" ht="37.5">
      <c r="B194" s="6" t="s">
        <v>85</v>
      </c>
      <c r="C194" s="4" t="s">
        <v>47</v>
      </c>
      <c r="D194" s="44"/>
      <c r="E194" s="5"/>
      <c r="F194" s="5"/>
      <c r="G194" s="5"/>
      <c r="H194" s="5"/>
      <c r="I194" s="5"/>
      <c r="J194" s="5"/>
      <c r="K194" s="5"/>
      <c r="L194" s="5"/>
    </row>
    <row r="195" spans="2:12" ht="37.5">
      <c r="B195" s="6" t="s">
        <v>106</v>
      </c>
      <c r="C195" s="4" t="s">
        <v>214</v>
      </c>
      <c r="D195" s="44"/>
      <c r="E195" s="5"/>
      <c r="F195" s="5"/>
      <c r="G195" s="5"/>
      <c r="H195" s="5"/>
      <c r="I195" s="5"/>
      <c r="J195" s="5"/>
      <c r="K195" s="5"/>
      <c r="L195" s="5"/>
    </row>
    <row r="196" spans="2:12" ht="37.5">
      <c r="B196" s="6" t="s">
        <v>85</v>
      </c>
      <c r="C196" s="4" t="s">
        <v>47</v>
      </c>
      <c r="D196" s="44"/>
      <c r="E196" s="5"/>
      <c r="F196" s="5"/>
      <c r="G196" s="5"/>
      <c r="H196" s="5"/>
      <c r="I196" s="5"/>
      <c r="J196" s="5"/>
      <c r="K196" s="5"/>
      <c r="L196" s="5"/>
    </row>
    <row r="197" spans="2:12" ht="18.75">
      <c r="B197" s="6" t="s">
        <v>107</v>
      </c>
      <c r="C197" s="4" t="s">
        <v>214</v>
      </c>
      <c r="D197" s="44"/>
      <c r="E197" s="5"/>
      <c r="F197" s="5"/>
      <c r="G197" s="5"/>
      <c r="H197" s="5"/>
      <c r="I197" s="5"/>
      <c r="J197" s="5"/>
      <c r="K197" s="5"/>
      <c r="L197" s="5"/>
    </row>
    <row r="198" spans="2:12" ht="37.5">
      <c r="B198" s="6" t="s">
        <v>85</v>
      </c>
      <c r="C198" s="4" t="s">
        <v>47</v>
      </c>
      <c r="D198" s="44"/>
      <c r="E198" s="5"/>
      <c r="F198" s="5"/>
      <c r="G198" s="5"/>
      <c r="H198" s="5"/>
      <c r="I198" s="5"/>
      <c r="J198" s="5"/>
      <c r="K198" s="5"/>
      <c r="L198" s="5"/>
    </row>
    <row r="199" spans="2:12" ht="56.25">
      <c r="B199" s="7" t="s">
        <v>108</v>
      </c>
      <c r="C199" s="9" t="s">
        <v>88</v>
      </c>
      <c r="D199" s="45">
        <v>1.5</v>
      </c>
      <c r="E199" s="5"/>
      <c r="F199" s="5">
        <v>0.7</v>
      </c>
      <c r="G199" s="5"/>
      <c r="H199" s="5"/>
      <c r="I199" s="5"/>
      <c r="J199" s="5"/>
      <c r="K199" s="5"/>
      <c r="L199" s="5"/>
    </row>
    <row r="200" spans="2:12" ht="37.5">
      <c r="B200" s="7" t="s">
        <v>85</v>
      </c>
      <c r="C200" s="9" t="s">
        <v>47</v>
      </c>
      <c r="D200" s="46">
        <v>33</v>
      </c>
      <c r="E200" s="5"/>
      <c r="F200" s="5">
        <v>106</v>
      </c>
      <c r="G200" s="5"/>
      <c r="H200" s="5"/>
      <c r="I200" s="5"/>
      <c r="J200" s="5"/>
      <c r="K200" s="5"/>
      <c r="L200" s="5"/>
    </row>
    <row r="201" spans="2:12" ht="56.25">
      <c r="B201" s="7" t="s">
        <v>109</v>
      </c>
      <c r="C201" s="9" t="s">
        <v>88</v>
      </c>
      <c r="D201" s="46">
        <v>61.5</v>
      </c>
      <c r="E201" s="5">
        <v>92.8</v>
      </c>
      <c r="F201" s="5">
        <v>96.2</v>
      </c>
      <c r="G201" s="5">
        <v>99.9</v>
      </c>
      <c r="H201" s="5">
        <v>99.9</v>
      </c>
      <c r="I201" s="5">
        <v>99.9</v>
      </c>
      <c r="J201" s="5">
        <v>99.9</v>
      </c>
      <c r="K201" s="5">
        <v>99.9</v>
      </c>
      <c r="L201" s="5">
        <v>99.9</v>
      </c>
    </row>
    <row r="202" spans="2:12" ht="37.5">
      <c r="B202" s="7" t="s">
        <v>85</v>
      </c>
      <c r="C202" s="9" t="s">
        <v>47</v>
      </c>
      <c r="D202" s="46">
        <v>122.25</v>
      </c>
      <c r="E202" s="5">
        <f>E201/D201*100/114.3*100</f>
        <v>132.01601832291288</v>
      </c>
      <c r="F202" s="5">
        <f>F201/E201*100/106*100</f>
        <v>97.79603122966819</v>
      </c>
      <c r="G202" s="5">
        <f>G201/F201*100/105*100</f>
        <v>98.9010989010989</v>
      </c>
      <c r="H202" s="5">
        <f>H201/F201/105.2*10000</f>
        <v>98.71307399824511</v>
      </c>
      <c r="I202" s="5">
        <f>I201/G201/104.5*10000</f>
        <v>95.69377990430621</v>
      </c>
      <c r="J202" s="5">
        <f>J201/H201/104.6*10000</f>
        <v>95.60229445506693</v>
      </c>
      <c r="K202" s="5">
        <f>K201/I201/104.2*10000</f>
        <v>95.96928982725527</v>
      </c>
      <c r="L202" s="5">
        <f>L201/J201/104.4*10000</f>
        <v>95.78544061302681</v>
      </c>
    </row>
    <row r="203" spans="2:12" ht="56.25">
      <c r="B203" s="7" t="s">
        <v>110</v>
      </c>
      <c r="C203" s="9" t="s">
        <v>88</v>
      </c>
      <c r="D203" s="44"/>
      <c r="E203" s="5"/>
      <c r="F203" s="5"/>
      <c r="G203" s="5"/>
      <c r="H203" s="5"/>
      <c r="I203" s="5"/>
      <c r="J203" s="5"/>
      <c r="K203" s="5"/>
      <c r="L203" s="5"/>
    </row>
    <row r="204" spans="2:12" ht="37.5">
      <c r="B204" s="7" t="s">
        <v>85</v>
      </c>
      <c r="C204" s="9" t="s">
        <v>47</v>
      </c>
      <c r="D204" s="44"/>
      <c r="E204" s="5"/>
      <c r="F204" s="5"/>
      <c r="G204" s="5"/>
      <c r="H204" s="5"/>
      <c r="I204" s="5"/>
      <c r="J204" s="5"/>
      <c r="K204" s="5"/>
      <c r="L204" s="5"/>
    </row>
    <row r="205" spans="2:12" ht="56.25">
      <c r="B205" s="7" t="s">
        <v>111</v>
      </c>
      <c r="C205" s="9" t="s">
        <v>88</v>
      </c>
      <c r="D205" s="44"/>
      <c r="E205" s="5"/>
      <c r="F205" s="5"/>
      <c r="G205" s="5"/>
      <c r="H205" s="5"/>
      <c r="I205" s="5"/>
      <c r="J205" s="5"/>
      <c r="K205" s="5"/>
      <c r="L205" s="5"/>
    </row>
    <row r="206" spans="2:12" ht="37.5">
      <c r="B206" s="7" t="s">
        <v>85</v>
      </c>
      <c r="C206" s="9" t="s">
        <v>47</v>
      </c>
      <c r="D206" s="44"/>
      <c r="E206" s="5"/>
      <c r="F206" s="5"/>
      <c r="G206" s="5"/>
      <c r="H206" s="5"/>
      <c r="I206" s="5"/>
      <c r="J206" s="5"/>
      <c r="K206" s="5"/>
      <c r="L206" s="5"/>
    </row>
    <row r="207" spans="2:12" ht="56.25">
      <c r="B207" s="7" t="s">
        <v>112</v>
      </c>
      <c r="C207" s="9" t="s">
        <v>88</v>
      </c>
      <c r="D207" s="46">
        <v>13.1</v>
      </c>
      <c r="E207" s="5">
        <v>61.1</v>
      </c>
      <c r="F207" s="5">
        <v>145.3</v>
      </c>
      <c r="G207" s="5">
        <v>2</v>
      </c>
      <c r="H207" s="5">
        <v>2</v>
      </c>
      <c r="I207" s="5">
        <v>2</v>
      </c>
      <c r="J207" s="5">
        <v>2</v>
      </c>
      <c r="K207" s="5">
        <v>2</v>
      </c>
      <c r="L207" s="5">
        <v>2</v>
      </c>
    </row>
    <row r="208" spans="2:12" ht="37.5">
      <c r="B208" s="7" t="s">
        <v>85</v>
      </c>
      <c r="C208" s="9" t="s">
        <v>47</v>
      </c>
      <c r="D208" s="46">
        <v>85.6</v>
      </c>
      <c r="E208" s="5">
        <f>E207/D207*100/114.3*100</f>
        <v>408.0596795629554</v>
      </c>
      <c r="F208" s="5">
        <f>F207/E207*100/106*100</f>
        <v>224.34610752555355</v>
      </c>
      <c r="G208" s="5">
        <f>G207/F207/105*10000</f>
        <v>1.3109166584734375</v>
      </c>
      <c r="H208" s="5">
        <f>H207/F207*100/105.2*100</f>
        <v>1.3084244214801417</v>
      </c>
      <c r="I208" s="5">
        <f>I207/G207/104.5*10000</f>
        <v>95.69377990430621</v>
      </c>
      <c r="J208" s="5">
        <f>J207/H207/104.6*10000</f>
        <v>95.60229445506693</v>
      </c>
      <c r="K208" s="5">
        <f>K207/I207/104.2*10000</f>
        <v>95.96928982725527</v>
      </c>
      <c r="L208" s="5">
        <f>L207/J207*100/104.4*100</f>
        <v>95.78544061302682</v>
      </c>
    </row>
    <row r="209" spans="2:12" ht="56.25">
      <c r="B209" s="7" t="s">
        <v>113</v>
      </c>
      <c r="C209" s="9" t="s">
        <v>88</v>
      </c>
      <c r="D209" s="44"/>
      <c r="E209" s="5"/>
      <c r="F209" s="5"/>
      <c r="G209" s="5"/>
      <c r="H209" s="5"/>
      <c r="I209" s="5"/>
      <c r="J209" s="5"/>
      <c r="K209" s="5"/>
      <c r="L209" s="5"/>
    </row>
    <row r="210" spans="2:12" ht="37.5">
      <c r="B210" s="7" t="s">
        <v>85</v>
      </c>
      <c r="C210" s="9" t="s">
        <v>47</v>
      </c>
      <c r="D210" s="44"/>
      <c r="E210" s="5"/>
      <c r="F210" s="5"/>
      <c r="G210" s="5"/>
      <c r="H210" s="5"/>
      <c r="I210" s="5"/>
      <c r="J210" s="5"/>
      <c r="K210" s="5"/>
      <c r="L210" s="5"/>
    </row>
    <row r="211" spans="2:12" ht="56.25">
      <c r="B211" s="7" t="s">
        <v>114</v>
      </c>
      <c r="C211" s="9" t="s">
        <v>88</v>
      </c>
      <c r="D211" s="44"/>
      <c r="E211" s="5"/>
      <c r="F211" s="5"/>
      <c r="G211" s="5"/>
      <c r="H211" s="5"/>
      <c r="I211" s="5"/>
      <c r="J211" s="5"/>
      <c r="K211" s="5"/>
      <c r="L211" s="5"/>
    </row>
    <row r="212" spans="2:12" ht="37.5">
      <c r="B212" s="7" t="s">
        <v>85</v>
      </c>
      <c r="C212" s="9" t="s">
        <v>47</v>
      </c>
      <c r="D212" s="44"/>
      <c r="E212" s="5"/>
      <c r="F212" s="5"/>
      <c r="G212" s="5"/>
      <c r="H212" s="5"/>
      <c r="I212" s="5"/>
      <c r="J212" s="5"/>
      <c r="K212" s="5"/>
      <c r="L212" s="5"/>
    </row>
    <row r="213" spans="2:12" ht="56.25">
      <c r="B213" s="7" t="s">
        <v>115</v>
      </c>
      <c r="C213" s="9" t="s">
        <v>88</v>
      </c>
      <c r="D213" s="44"/>
      <c r="E213" s="5"/>
      <c r="F213" s="5"/>
      <c r="G213" s="5"/>
      <c r="H213" s="5"/>
      <c r="I213" s="5"/>
      <c r="J213" s="5"/>
      <c r="K213" s="5"/>
      <c r="L213" s="5"/>
    </row>
    <row r="214" spans="2:12" ht="37.5">
      <c r="B214" s="7" t="s">
        <v>85</v>
      </c>
      <c r="C214" s="9" t="s">
        <v>47</v>
      </c>
      <c r="D214" s="44"/>
      <c r="E214" s="5"/>
      <c r="F214" s="5"/>
      <c r="G214" s="5"/>
      <c r="H214" s="5"/>
      <c r="I214" s="5"/>
      <c r="J214" s="5"/>
      <c r="K214" s="5"/>
      <c r="L214" s="5"/>
    </row>
    <row r="215" spans="2:12" ht="56.25">
      <c r="B215" s="7" t="s">
        <v>116</v>
      </c>
      <c r="C215" s="9" t="s">
        <v>88</v>
      </c>
      <c r="D215" s="46">
        <v>13.2</v>
      </c>
      <c r="E215" s="5">
        <v>19.8</v>
      </c>
      <c r="F215" s="5"/>
      <c r="G215" s="5">
        <v>5</v>
      </c>
      <c r="H215" s="5">
        <v>5</v>
      </c>
      <c r="I215" s="5">
        <v>10</v>
      </c>
      <c r="J215" s="5">
        <v>10</v>
      </c>
      <c r="K215" s="5">
        <v>10</v>
      </c>
      <c r="L215" s="5">
        <v>10</v>
      </c>
    </row>
    <row r="216" spans="2:12" ht="37.5">
      <c r="B216" s="7" t="s">
        <v>85</v>
      </c>
      <c r="C216" s="9" t="s">
        <v>47</v>
      </c>
      <c r="D216" s="46">
        <v>37.92</v>
      </c>
      <c r="E216" s="5">
        <f>E215/D215*100/114.3*100</f>
        <v>131.23359580052497</v>
      </c>
      <c r="F216" s="5"/>
      <c r="G216" s="5">
        <v>105</v>
      </c>
      <c r="H216" s="5">
        <v>105.2</v>
      </c>
      <c r="I216" s="5">
        <f>I215/G215/104.5*10000</f>
        <v>191.38755980861242</v>
      </c>
      <c r="J216" s="5">
        <f>J215/H215/104.6*10000</f>
        <v>191.20458891013385</v>
      </c>
      <c r="K216" s="5">
        <f>K215/I215/104.2*10000</f>
        <v>95.96928982725527</v>
      </c>
      <c r="L216" s="5">
        <f>L215/J215/104.4*10000</f>
        <v>95.78544061302681</v>
      </c>
    </row>
    <row r="217" spans="2:12" ht="56.25">
      <c r="B217" s="7" t="s">
        <v>117</v>
      </c>
      <c r="C217" s="9" t="s">
        <v>88</v>
      </c>
      <c r="D217" s="46">
        <v>31.3</v>
      </c>
      <c r="E217" s="5"/>
      <c r="F217" s="5"/>
      <c r="G217" s="5"/>
      <c r="H217" s="5"/>
      <c r="I217" s="5"/>
      <c r="J217" s="5"/>
      <c r="K217" s="5"/>
      <c r="L217" s="5"/>
    </row>
    <row r="218" spans="2:12" ht="37.5">
      <c r="B218" s="7" t="s">
        <v>85</v>
      </c>
      <c r="C218" s="9" t="s">
        <v>47</v>
      </c>
      <c r="D218" s="46">
        <v>184.76</v>
      </c>
      <c r="E218" s="5"/>
      <c r="F218" s="5"/>
      <c r="G218" s="5"/>
      <c r="H218" s="5"/>
      <c r="I218" s="5"/>
      <c r="J218" s="5"/>
      <c r="K218" s="5"/>
      <c r="L218" s="5"/>
    </row>
    <row r="219" spans="2:12" ht="56.25">
      <c r="B219" s="7" t="s">
        <v>118</v>
      </c>
      <c r="C219" s="9" t="s">
        <v>88</v>
      </c>
      <c r="D219" s="46">
        <v>5.5</v>
      </c>
      <c r="E219" s="5">
        <v>8</v>
      </c>
      <c r="F219" s="5">
        <v>7.48</v>
      </c>
      <c r="G219" s="5">
        <v>80.9</v>
      </c>
      <c r="H219" s="5">
        <v>80.9</v>
      </c>
      <c r="I219" s="5">
        <v>105</v>
      </c>
      <c r="J219" s="5">
        <v>105</v>
      </c>
      <c r="K219" s="5">
        <v>8</v>
      </c>
      <c r="L219" s="5">
        <v>8</v>
      </c>
    </row>
    <row r="220" spans="2:12" ht="39.75" customHeight="1">
      <c r="B220" s="7" t="s">
        <v>85</v>
      </c>
      <c r="C220" s="9" t="s">
        <v>47</v>
      </c>
      <c r="D220" s="46">
        <v>152.12</v>
      </c>
      <c r="E220" s="5">
        <f>E219/D219*100/114.3*100</f>
        <v>127.25682017020601</v>
      </c>
      <c r="F220" s="5">
        <f>F219/E219*100/106*100</f>
        <v>88.20754716981132</v>
      </c>
      <c r="G220" s="5">
        <f>G219/F219*100/105*100</f>
        <v>1030.0483829895595</v>
      </c>
      <c r="H220" s="5">
        <f>H219/F219/105*10000</f>
        <v>1030.0483829895595</v>
      </c>
      <c r="I220" s="5">
        <f>I219/G219/104.5*10000</f>
        <v>124.2008268226471</v>
      </c>
      <c r="J220" s="5">
        <f>J219/H219/104.6*10000</f>
        <v>124.0820879824725</v>
      </c>
      <c r="K220" s="5">
        <f>K219/I219/104.2*10000</f>
        <v>7.311945891600403</v>
      </c>
      <c r="L220" s="5">
        <f>L219/J219/104.4*10000</f>
        <v>7.297938332421092</v>
      </c>
    </row>
    <row r="221" spans="2:12" ht="79.5" customHeight="1">
      <c r="B221" s="11" t="s">
        <v>119</v>
      </c>
      <c r="C221" s="4"/>
      <c r="D221" s="38">
        <f>D222+D223+D227</f>
        <v>288.90000000000003</v>
      </c>
      <c r="E221" s="5">
        <v>187.2</v>
      </c>
      <c r="F221" s="5">
        <f>F222+F227</f>
        <v>255.68</v>
      </c>
      <c r="G221" s="5">
        <v>193.8</v>
      </c>
      <c r="H221" s="5">
        <v>193.8</v>
      </c>
      <c r="I221" s="5">
        <v>222.9</v>
      </c>
      <c r="J221" s="5">
        <v>222.9</v>
      </c>
      <c r="K221" s="5">
        <v>125.9</v>
      </c>
      <c r="L221" s="5">
        <v>125.9</v>
      </c>
    </row>
    <row r="222" spans="2:12" ht="18.75">
      <c r="B222" s="7" t="s">
        <v>120</v>
      </c>
      <c r="C222" s="4" t="s">
        <v>121</v>
      </c>
      <c r="D222" s="47">
        <v>214.3</v>
      </c>
      <c r="E222" s="5">
        <v>95.37</v>
      </c>
      <c r="F222" s="5">
        <v>102.2</v>
      </c>
      <c r="G222" s="5">
        <v>192.8</v>
      </c>
      <c r="H222" s="5">
        <v>192.8</v>
      </c>
      <c r="I222" s="5">
        <v>125.9</v>
      </c>
      <c r="J222" s="5">
        <v>125.9</v>
      </c>
      <c r="K222" s="5">
        <v>125.9</v>
      </c>
      <c r="L222" s="5">
        <v>125.9</v>
      </c>
    </row>
    <row r="223" spans="2:12" ht="18.75">
      <c r="B223" s="7" t="s">
        <v>122</v>
      </c>
      <c r="C223" s="4" t="s">
        <v>121</v>
      </c>
      <c r="D223" s="52">
        <v>20</v>
      </c>
      <c r="E223" s="5"/>
      <c r="F223" s="5"/>
      <c r="G223" s="5"/>
      <c r="H223" s="5"/>
      <c r="I223" s="5"/>
      <c r="J223" s="5"/>
      <c r="K223" s="5"/>
      <c r="L223" s="5"/>
    </row>
    <row r="224" spans="2:12" ht="18.75">
      <c r="B224" s="6" t="s">
        <v>123</v>
      </c>
      <c r="C224" s="4" t="s">
        <v>121</v>
      </c>
      <c r="D224" s="44"/>
      <c r="E224" s="5"/>
      <c r="F224" s="5"/>
      <c r="G224" s="5"/>
      <c r="H224" s="5"/>
      <c r="I224" s="5"/>
      <c r="J224" s="5"/>
      <c r="K224" s="5"/>
      <c r="L224" s="5"/>
    </row>
    <row r="225" spans="2:12" ht="18.75">
      <c r="B225" s="6" t="s">
        <v>124</v>
      </c>
      <c r="C225" s="4" t="s">
        <v>121</v>
      </c>
      <c r="D225" s="44"/>
      <c r="E225" s="5"/>
      <c r="F225" s="5"/>
      <c r="G225" s="5"/>
      <c r="H225" s="5"/>
      <c r="I225" s="5"/>
      <c r="J225" s="5"/>
      <c r="K225" s="5"/>
      <c r="L225" s="5"/>
    </row>
    <row r="226" spans="2:12" ht="18.75">
      <c r="B226" s="6" t="s">
        <v>125</v>
      </c>
      <c r="C226" s="4" t="s">
        <v>121</v>
      </c>
      <c r="D226" s="44"/>
      <c r="E226" s="5"/>
      <c r="F226" s="5"/>
      <c r="G226" s="5"/>
      <c r="H226" s="5"/>
      <c r="I226" s="5"/>
      <c r="J226" s="5"/>
      <c r="K226" s="5"/>
      <c r="L226" s="5"/>
    </row>
    <row r="227" spans="2:12" ht="18.75">
      <c r="B227" s="6" t="s">
        <v>126</v>
      </c>
      <c r="C227" s="4" t="s">
        <v>121</v>
      </c>
      <c r="D227" s="47">
        <f>D229+D230+D231</f>
        <v>54.6</v>
      </c>
      <c r="E227" s="5">
        <f>E231+E230+E229</f>
        <v>91.83</v>
      </c>
      <c r="F227" s="5">
        <f>F230+F231</f>
        <v>153.48</v>
      </c>
      <c r="G227" s="5">
        <f>G229+G230+G231</f>
        <v>0.9999999999999999</v>
      </c>
      <c r="H227" s="5">
        <f>H229+H230+H231</f>
        <v>0.9999999999999999</v>
      </c>
      <c r="I227" s="5">
        <f>I229+I230+I231</f>
        <v>97</v>
      </c>
      <c r="J227" s="5">
        <f>J229+J230+J231</f>
        <v>97</v>
      </c>
      <c r="K227" s="5"/>
      <c r="L227" s="5"/>
    </row>
    <row r="228" spans="2:12" ht="18.75">
      <c r="B228" s="6" t="s">
        <v>31</v>
      </c>
      <c r="C228" s="4"/>
      <c r="D228" s="44"/>
      <c r="E228" s="5"/>
      <c r="F228" s="5"/>
      <c r="G228" s="5"/>
      <c r="H228" s="5"/>
      <c r="I228" s="5"/>
      <c r="J228" s="5"/>
      <c r="K228" s="5"/>
      <c r="L228" s="5"/>
    </row>
    <row r="229" spans="2:12" ht="18.75">
      <c r="B229" s="7" t="s">
        <v>127</v>
      </c>
      <c r="C229" s="4" t="s">
        <v>121</v>
      </c>
      <c r="D229" s="47">
        <v>7.2</v>
      </c>
      <c r="E229" s="5">
        <v>0.07</v>
      </c>
      <c r="F229" s="5"/>
      <c r="G229" s="5">
        <v>0.6</v>
      </c>
      <c r="H229" s="5">
        <v>0.6</v>
      </c>
      <c r="I229" s="5">
        <v>63.1</v>
      </c>
      <c r="J229" s="5">
        <v>63.1</v>
      </c>
      <c r="K229" s="5"/>
      <c r="L229" s="5"/>
    </row>
    <row r="230" spans="2:12" ht="18.75">
      <c r="B230" s="7" t="s">
        <v>128</v>
      </c>
      <c r="C230" s="4" t="s">
        <v>121</v>
      </c>
      <c r="D230" s="47">
        <v>46.1</v>
      </c>
      <c r="E230" s="5">
        <v>81.09</v>
      </c>
      <c r="F230" s="5">
        <v>146.7</v>
      </c>
      <c r="G230" s="5">
        <v>0.3</v>
      </c>
      <c r="H230" s="5">
        <v>0.3</v>
      </c>
      <c r="I230" s="5">
        <v>23.8</v>
      </c>
      <c r="J230" s="5">
        <v>23.8</v>
      </c>
      <c r="K230" s="5"/>
      <c r="L230" s="5"/>
    </row>
    <row r="231" spans="2:12" ht="18.75">
      <c r="B231" s="7" t="s">
        <v>129</v>
      </c>
      <c r="C231" s="4" t="s">
        <v>121</v>
      </c>
      <c r="D231" s="47">
        <v>1.3</v>
      </c>
      <c r="E231" s="5">
        <v>10.67</v>
      </c>
      <c r="F231" s="5">
        <v>6.78</v>
      </c>
      <c r="G231" s="5">
        <v>0.1</v>
      </c>
      <c r="H231" s="5">
        <v>0.1</v>
      </c>
      <c r="I231" s="5">
        <v>10.1</v>
      </c>
      <c r="J231" s="5">
        <v>10.1</v>
      </c>
      <c r="K231" s="5"/>
      <c r="L231" s="5"/>
    </row>
    <row r="232" spans="2:12" ht="18.75">
      <c r="B232" s="6" t="s">
        <v>130</v>
      </c>
      <c r="C232" s="4" t="s">
        <v>121</v>
      </c>
      <c r="D232" s="47"/>
      <c r="E232" s="5"/>
      <c r="F232" s="5"/>
      <c r="G232" s="5"/>
      <c r="H232" s="5"/>
      <c r="I232" s="5"/>
      <c r="J232" s="5"/>
      <c r="K232" s="5"/>
      <c r="L232" s="5"/>
    </row>
    <row r="233" spans="2:12" ht="19.5" customHeight="1">
      <c r="B233" s="7" t="s">
        <v>131</v>
      </c>
      <c r="C233" s="4" t="s">
        <v>121</v>
      </c>
      <c r="D233" s="48">
        <v>26.1</v>
      </c>
      <c r="E233" s="5"/>
      <c r="F233" s="5">
        <v>137.2</v>
      </c>
      <c r="G233" s="5"/>
      <c r="H233" s="5"/>
      <c r="I233" s="5">
        <v>97</v>
      </c>
      <c r="J233" s="5">
        <v>97</v>
      </c>
      <c r="K233" s="5"/>
      <c r="L233" s="5"/>
    </row>
    <row r="234" spans="2:13" ht="18.75">
      <c r="B234" s="7" t="s">
        <v>132</v>
      </c>
      <c r="C234" s="9" t="s">
        <v>52</v>
      </c>
      <c r="D234" s="49"/>
      <c r="E234" s="5"/>
      <c r="F234" s="5"/>
      <c r="G234" s="5"/>
      <c r="H234" s="5"/>
      <c r="I234" s="5"/>
      <c r="J234" s="5"/>
      <c r="K234" s="5"/>
      <c r="L234" s="5"/>
      <c r="M234" s="24"/>
    </row>
    <row r="235" spans="2:12" ht="61.5" customHeight="1">
      <c r="B235" s="25" t="s">
        <v>237</v>
      </c>
      <c r="C235" s="4" t="s">
        <v>15</v>
      </c>
      <c r="D235" s="46">
        <v>23.3</v>
      </c>
      <c r="E235" s="5"/>
      <c r="F235" s="5"/>
      <c r="G235" s="5"/>
      <c r="H235" s="5"/>
      <c r="I235" s="5" t="s">
        <v>285</v>
      </c>
      <c r="J235" s="5" t="s">
        <v>285</v>
      </c>
      <c r="K235" s="5"/>
      <c r="L235" s="5"/>
    </row>
    <row r="236" spans="2:12" ht="18.75">
      <c r="B236" s="6" t="s">
        <v>133</v>
      </c>
      <c r="C236" s="4"/>
      <c r="D236" s="46"/>
      <c r="E236" s="5"/>
      <c r="F236" s="5"/>
      <c r="G236" s="5"/>
      <c r="H236" s="5"/>
      <c r="I236" s="5"/>
      <c r="J236" s="5"/>
      <c r="K236" s="5"/>
      <c r="L236" s="5"/>
    </row>
    <row r="237" spans="2:12" ht="18.75">
      <c r="B237" s="6" t="s">
        <v>134</v>
      </c>
      <c r="C237" s="4" t="s">
        <v>15</v>
      </c>
      <c r="D237" s="46">
        <v>2.8</v>
      </c>
      <c r="E237" s="5"/>
      <c r="F237" s="5"/>
      <c r="G237" s="5"/>
      <c r="H237" s="5"/>
      <c r="I237" s="5">
        <v>92.2</v>
      </c>
      <c r="J237" s="5">
        <v>92.2</v>
      </c>
      <c r="K237" s="5"/>
      <c r="L237" s="5"/>
    </row>
    <row r="238" spans="2:12" ht="18.75">
      <c r="B238" s="6" t="s">
        <v>135</v>
      </c>
      <c r="C238" s="4" t="s">
        <v>15</v>
      </c>
      <c r="D238" s="46">
        <v>0.7</v>
      </c>
      <c r="E238" s="5"/>
      <c r="F238" s="5"/>
      <c r="G238" s="5"/>
      <c r="H238" s="5"/>
      <c r="I238" s="5">
        <v>4.8</v>
      </c>
      <c r="J238" s="5">
        <v>4.8</v>
      </c>
      <c r="K238" s="5"/>
      <c r="L238" s="5"/>
    </row>
    <row r="239" spans="2:12" ht="57.75" customHeight="1">
      <c r="B239" s="15" t="s">
        <v>258</v>
      </c>
      <c r="C239" s="16"/>
      <c r="D239" s="27"/>
      <c r="E239" s="5"/>
      <c r="F239" s="5"/>
      <c r="G239" s="5"/>
      <c r="H239" s="5"/>
      <c r="I239" s="5"/>
      <c r="J239" s="5"/>
      <c r="K239" s="5"/>
      <c r="L239" s="5"/>
    </row>
    <row r="240" spans="2:12" ht="37.5">
      <c r="B240" s="17" t="s">
        <v>10</v>
      </c>
      <c r="C240" s="16" t="s">
        <v>15</v>
      </c>
      <c r="D240" s="27">
        <v>472.1</v>
      </c>
      <c r="E240" s="5">
        <v>566.09</v>
      </c>
      <c r="F240" s="5">
        <v>523.2</v>
      </c>
      <c r="G240" s="5">
        <v>519.8</v>
      </c>
      <c r="H240" s="5">
        <v>520.5</v>
      </c>
      <c r="I240" s="5">
        <v>520.7</v>
      </c>
      <c r="J240" s="5">
        <v>521.4</v>
      </c>
      <c r="K240" s="5">
        <v>520.2</v>
      </c>
      <c r="L240" s="5">
        <v>520.9</v>
      </c>
    </row>
    <row r="241" spans="2:12" ht="18.75">
      <c r="B241" s="20" t="s">
        <v>232</v>
      </c>
      <c r="C241" s="19" t="s">
        <v>136</v>
      </c>
      <c r="D241" s="31">
        <v>68.1</v>
      </c>
      <c r="E241" s="5">
        <v>114.81</v>
      </c>
      <c r="F241" s="5">
        <v>79</v>
      </c>
      <c r="G241" s="5">
        <v>75.6</v>
      </c>
      <c r="H241" s="5">
        <v>76.3</v>
      </c>
      <c r="I241" s="5">
        <v>76.5</v>
      </c>
      <c r="J241" s="5">
        <v>77.2</v>
      </c>
      <c r="K241" s="5">
        <v>76</v>
      </c>
      <c r="L241" s="5">
        <v>76.7</v>
      </c>
    </row>
    <row r="242" spans="2:12" ht="37.5">
      <c r="B242" s="18" t="s">
        <v>0</v>
      </c>
      <c r="C242" s="19" t="s">
        <v>136</v>
      </c>
      <c r="D242" s="31">
        <v>60</v>
      </c>
      <c r="E242" s="5">
        <v>104.95</v>
      </c>
      <c r="F242" s="5">
        <v>71.6</v>
      </c>
      <c r="G242" s="5">
        <v>70.3</v>
      </c>
      <c r="H242" s="5">
        <v>71</v>
      </c>
      <c r="I242" s="5">
        <v>71.1</v>
      </c>
      <c r="J242" s="5">
        <v>71.8</v>
      </c>
      <c r="K242" s="5">
        <v>71.7</v>
      </c>
      <c r="L242" s="5">
        <v>72.4</v>
      </c>
    </row>
    <row r="243" spans="2:12" ht="18.75">
      <c r="B243" s="20" t="s">
        <v>31</v>
      </c>
      <c r="C243" s="19"/>
      <c r="D243" s="31"/>
      <c r="E243" s="5"/>
      <c r="F243" s="5"/>
      <c r="G243" s="5"/>
      <c r="H243" s="5"/>
      <c r="I243" s="5"/>
      <c r="J243" s="5"/>
      <c r="K243" s="5"/>
      <c r="L243" s="5"/>
    </row>
    <row r="244" spans="2:12" ht="18.75">
      <c r="B244" s="20" t="s">
        <v>241</v>
      </c>
      <c r="C244" s="19" t="s">
        <v>136</v>
      </c>
      <c r="D244" s="27">
        <v>1.5</v>
      </c>
      <c r="E244" s="5">
        <v>1.96</v>
      </c>
      <c r="F244" s="5">
        <v>2.1</v>
      </c>
      <c r="G244" s="5">
        <v>2</v>
      </c>
      <c r="H244" s="5">
        <v>2</v>
      </c>
      <c r="I244" s="5">
        <v>2</v>
      </c>
      <c r="J244" s="5">
        <v>2</v>
      </c>
      <c r="K244" s="5">
        <v>2.1</v>
      </c>
      <c r="L244" s="5">
        <v>2.1</v>
      </c>
    </row>
    <row r="245" spans="2:12" ht="18.75">
      <c r="B245" s="20" t="s">
        <v>2</v>
      </c>
      <c r="C245" s="19" t="s">
        <v>136</v>
      </c>
      <c r="D245" s="27">
        <v>33.1</v>
      </c>
      <c r="E245" s="5">
        <v>74.3</v>
      </c>
      <c r="F245" s="5">
        <v>39.1</v>
      </c>
      <c r="G245" s="5">
        <v>39.5</v>
      </c>
      <c r="H245" s="5">
        <v>40.2</v>
      </c>
      <c r="I245" s="5">
        <v>39.9</v>
      </c>
      <c r="J245" s="5">
        <v>40.6</v>
      </c>
      <c r="K245" s="5">
        <v>39.9</v>
      </c>
      <c r="L245" s="5">
        <v>39.9</v>
      </c>
    </row>
    <row r="246" spans="2:12" ht="18.75">
      <c r="B246" s="20" t="s">
        <v>3</v>
      </c>
      <c r="C246" s="19" t="s">
        <v>136</v>
      </c>
      <c r="D246" s="27">
        <v>0</v>
      </c>
      <c r="E246" s="5"/>
      <c r="F246" s="5"/>
      <c r="G246" s="5"/>
      <c r="H246" s="5"/>
      <c r="I246" s="5"/>
      <c r="J246" s="5"/>
      <c r="K246" s="5"/>
      <c r="L246" s="5"/>
    </row>
    <row r="247" spans="2:12" ht="18" customHeight="1">
      <c r="B247" s="20" t="s">
        <v>44</v>
      </c>
      <c r="C247" s="19" t="s">
        <v>136</v>
      </c>
      <c r="D247" s="27">
        <v>9.8</v>
      </c>
      <c r="E247" s="5">
        <v>9.8</v>
      </c>
      <c r="F247" s="5">
        <v>11</v>
      </c>
      <c r="G247" s="5">
        <v>9.9</v>
      </c>
      <c r="H247" s="5">
        <v>9.9</v>
      </c>
      <c r="I247" s="5">
        <v>9.9</v>
      </c>
      <c r="J247" s="5">
        <v>9.9</v>
      </c>
      <c r="K247" s="5">
        <v>9.9</v>
      </c>
      <c r="L247" s="5">
        <v>9.9</v>
      </c>
    </row>
    <row r="248" spans="2:12" ht="37.5">
      <c r="B248" s="20" t="s">
        <v>4</v>
      </c>
      <c r="C248" s="19" t="s">
        <v>136</v>
      </c>
      <c r="D248" s="27">
        <v>0.1</v>
      </c>
      <c r="E248" s="5">
        <v>0.42</v>
      </c>
      <c r="F248" s="5">
        <v>0.4</v>
      </c>
      <c r="G248" s="5">
        <v>0.4</v>
      </c>
      <c r="H248" s="5">
        <v>0.4</v>
      </c>
      <c r="I248" s="5">
        <v>0.4</v>
      </c>
      <c r="J248" s="5">
        <v>0.4</v>
      </c>
      <c r="K248" s="5">
        <v>0.4</v>
      </c>
      <c r="L248" s="5">
        <v>0.4</v>
      </c>
    </row>
    <row r="249" spans="2:12" ht="18.75">
      <c r="B249" s="20" t="s">
        <v>5</v>
      </c>
      <c r="C249" s="19" t="s">
        <v>136</v>
      </c>
      <c r="D249" s="27">
        <v>0.7</v>
      </c>
      <c r="E249" s="5">
        <v>1.05</v>
      </c>
      <c r="F249" s="5">
        <v>1</v>
      </c>
      <c r="G249" s="5">
        <v>0.5</v>
      </c>
      <c r="H249" s="5">
        <v>0.5</v>
      </c>
      <c r="I249" s="5">
        <v>0.5</v>
      </c>
      <c r="J249" s="5">
        <v>0.5</v>
      </c>
      <c r="K249" s="5">
        <v>0.5</v>
      </c>
      <c r="L249" s="5">
        <v>0.5</v>
      </c>
    </row>
    <row r="250" spans="2:12" ht="18.75">
      <c r="B250" s="20" t="s">
        <v>6</v>
      </c>
      <c r="C250" s="19" t="s">
        <v>136</v>
      </c>
      <c r="D250" s="27">
        <v>0</v>
      </c>
      <c r="E250" s="5"/>
      <c r="F250" s="5"/>
      <c r="G250" s="5"/>
      <c r="H250" s="5"/>
      <c r="I250" s="5"/>
      <c r="J250" s="5"/>
      <c r="K250" s="5"/>
      <c r="L250" s="5"/>
    </row>
    <row r="251" spans="2:12" ht="18.75">
      <c r="B251" s="20" t="s">
        <v>240</v>
      </c>
      <c r="C251" s="19" t="s">
        <v>136</v>
      </c>
      <c r="D251" s="27">
        <v>7.4</v>
      </c>
      <c r="E251" s="5">
        <v>8</v>
      </c>
      <c r="F251" s="5">
        <v>8.5</v>
      </c>
      <c r="G251" s="5">
        <v>8.5</v>
      </c>
      <c r="H251" s="5">
        <v>8.5</v>
      </c>
      <c r="I251" s="5">
        <v>8.5</v>
      </c>
      <c r="J251" s="5">
        <v>8.5</v>
      </c>
      <c r="K251" s="5">
        <v>8.5</v>
      </c>
      <c r="L251" s="5">
        <v>8.5</v>
      </c>
    </row>
    <row r="252" spans="2:12" ht="18.75">
      <c r="B252" s="20" t="s">
        <v>7</v>
      </c>
      <c r="C252" s="19" t="s">
        <v>136</v>
      </c>
      <c r="D252" s="27">
        <v>0</v>
      </c>
      <c r="E252" s="5"/>
      <c r="F252" s="5"/>
      <c r="G252" s="5"/>
      <c r="H252" s="5"/>
      <c r="I252" s="5"/>
      <c r="J252" s="5"/>
      <c r="K252" s="5"/>
      <c r="L252" s="5"/>
    </row>
    <row r="253" spans="2:12" ht="18.75">
      <c r="B253" s="20" t="s">
        <v>8</v>
      </c>
      <c r="C253" s="19" t="s">
        <v>136</v>
      </c>
      <c r="D253" s="27">
        <v>7.4</v>
      </c>
      <c r="E253" s="5">
        <v>9.42</v>
      </c>
      <c r="F253" s="5">
        <v>9.4</v>
      </c>
      <c r="G253" s="5">
        <v>9.5</v>
      </c>
      <c r="H253" s="5">
        <v>9.5</v>
      </c>
      <c r="I253" s="5">
        <v>9.9</v>
      </c>
      <c r="J253" s="5">
        <v>9.9</v>
      </c>
      <c r="K253" s="5">
        <v>10.4</v>
      </c>
      <c r="L253" s="5">
        <v>10.4</v>
      </c>
    </row>
    <row r="254" spans="2:12" ht="18.75">
      <c r="B254" s="15" t="s">
        <v>9</v>
      </c>
      <c r="C254" s="16" t="s">
        <v>136</v>
      </c>
      <c r="D254" s="27">
        <v>8.1</v>
      </c>
      <c r="E254" s="5">
        <v>9.86</v>
      </c>
      <c r="F254" s="5">
        <v>7.4</v>
      </c>
      <c r="G254" s="5">
        <v>5.3</v>
      </c>
      <c r="H254" s="5">
        <v>5.3</v>
      </c>
      <c r="I254" s="5">
        <v>5.4</v>
      </c>
      <c r="J254" s="5">
        <v>5.4</v>
      </c>
      <c r="K254" s="5">
        <v>4.3</v>
      </c>
      <c r="L254" s="5">
        <v>4.3</v>
      </c>
    </row>
    <row r="255" spans="2:12" ht="18.75">
      <c r="B255" s="15" t="s">
        <v>174</v>
      </c>
      <c r="C255" s="16" t="s">
        <v>136</v>
      </c>
      <c r="D255" s="27">
        <v>404</v>
      </c>
      <c r="E255" s="5">
        <v>451.28</v>
      </c>
      <c r="F255" s="5">
        <v>444.2</v>
      </c>
      <c r="G255" s="5">
        <v>444.2</v>
      </c>
      <c r="H255" s="5">
        <v>444.2</v>
      </c>
      <c r="I255" s="5">
        <v>444.2</v>
      </c>
      <c r="J255" s="5">
        <v>444.2</v>
      </c>
      <c r="K255" s="5">
        <v>444.2</v>
      </c>
      <c r="L255" s="5">
        <v>444.2</v>
      </c>
    </row>
    <row r="256" spans="2:12" ht="18.75">
      <c r="B256" s="21" t="s">
        <v>31</v>
      </c>
      <c r="C256" s="16"/>
      <c r="D256" s="27"/>
      <c r="E256" s="5"/>
      <c r="F256" s="5"/>
      <c r="G256" s="5"/>
      <c r="H256" s="5"/>
      <c r="I256" s="5"/>
      <c r="J256" s="5"/>
      <c r="K256" s="5"/>
      <c r="L256" s="5"/>
    </row>
    <row r="257" spans="2:12" ht="18.75">
      <c r="B257" s="21" t="s">
        <v>177</v>
      </c>
      <c r="C257" s="16" t="s">
        <v>136</v>
      </c>
      <c r="D257" s="31">
        <v>81.2</v>
      </c>
      <c r="E257" s="5">
        <v>97.7</v>
      </c>
      <c r="F257" s="5">
        <v>104</v>
      </c>
      <c r="G257" s="5">
        <v>104</v>
      </c>
      <c r="H257" s="5">
        <v>104</v>
      </c>
      <c r="I257" s="5">
        <v>104</v>
      </c>
      <c r="J257" s="5">
        <v>104</v>
      </c>
      <c r="K257" s="5">
        <v>104</v>
      </c>
      <c r="L257" s="5">
        <v>104</v>
      </c>
    </row>
    <row r="258" spans="2:12" ht="18.75">
      <c r="B258" s="21" t="s">
        <v>178</v>
      </c>
      <c r="C258" s="16" t="s">
        <v>136</v>
      </c>
      <c r="D258" s="27">
        <v>188.1</v>
      </c>
      <c r="E258" s="5">
        <v>206.5</v>
      </c>
      <c r="F258" s="5">
        <v>206.7</v>
      </c>
      <c r="G258" s="5">
        <v>206.7</v>
      </c>
      <c r="H258" s="5">
        <v>206.7</v>
      </c>
      <c r="I258" s="5">
        <v>206.7</v>
      </c>
      <c r="J258" s="5">
        <v>206.7</v>
      </c>
      <c r="K258" s="5">
        <v>206.7</v>
      </c>
      <c r="L258" s="5">
        <v>206.7</v>
      </c>
    </row>
    <row r="259" spans="2:12" ht="18.75">
      <c r="B259" s="21" t="s">
        <v>175</v>
      </c>
      <c r="C259" s="16" t="s">
        <v>136</v>
      </c>
      <c r="D259" s="27">
        <v>130.9</v>
      </c>
      <c r="E259" s="5">
        <v>133.4</v>
      </c>
      <c r="F259" s="5">
        <v>130.9</v>
      </c>
      <c r="G259" s="5">
        <v>130.9</v>
      </c>
      <c r="H259" s="5">
        <v>130.9</v>
      </c>
      <c r="I259" s="5">
        <v>130.9</v>
      </c>
      <c r="J259" s="5">
        <v>130.9</v>
      </c>
      <c r="K259" s="5">
        <v>130.3</v>
      </c>
      <c r="L259" s="5">
        <v>130.3</v>
      </c>
    </row>
    <row r="260" spans="2:12" ht="18.75">
      <c r="B260" s="21" t="s">
        <v>31</v>
      </c>
      <c r="C260" s="71"/>
      <c r="D260" s="27"/>
      <c r="E260" s="5"/>
      <c r="F260" s="5"/>
      <c r="G260" s="5"/>
      <c r="H260" s="5"/>
      <c r="I260" s="5"/>
      <c r="J260" s="5"/>
      <c r="K260" s="5"/>
      <c r="L260" s="5"/>
    </row>
    <row r="261" spans="2:12" ht="18.75">
      <c r="B261" s="21" t="s">
        <v>176</v>
      </c>
      <c r="C261" s="16" t="s">
        <v>136</v>
      </c>
      <c r="D261" s="27">
        <v>130.9</v>
      </c>
      <c r="E261" s="5">
        <v>98.85</v>
      </c>
      <c r="F261" s="5">
        <v>130.9</v>
      </c>
      <c r="G261" s="5">
        <v>130.9</v>
      </c>
      <c r="H261" s="5">
        <v>130.9</v>
      </c>
      <c r="I261" s="5">
        <v>130.9</v>
      </c>
      <c r="J261" s="5">
        <v>130.9</v>
      </c>
      <c r="K261" s="5">
        <v>130.9</v>
      </c>
      <c r="L261" s="5">
        <v>130.9</v>
      </c>
    </row>
    <row r="262" spans="2:12" ht="18.75">
      <c r="B262" s="17" t="s">
        <v>242</v>
      </c>
      <c r="C262" s="16" t="s">
        <v>136</v>
      </c>
      <c r="D262" s="27">
        <v>481.8</v>
      </c>
      <c r="E262" s="5">
        <v>561.55</v>
      </c>
      <c r="F262" s="5">
        <v>510.2</v>
      </c>
      <c r="G262" s="5">
        <v>519.3</v>
      </c>
      <c r="H262" s="5">
        <v>519.3</v>
      </c>
      <c r="I262" s="5">
        <v>519.8</v>
      </c>
      <c r="J262" s="5">
        <v>519.8</v>
      </c>
      <c r="K262" s="5">
        <v>519.3</v>
      </c>
      <c r="L262" s="5">
        <v>519.3</v>
      </c>
    </row>
    <row r="263" spans="2:12" ht="18.75">
      <c r="B263" s="23" t="s">
        <v>1</v>
      </c>
      <c r="C263" s="19"/>
      <c r="D263" s="27"/>
      <c r="E263" s="5"/>
      <c r="F263" s="5"/>
      <c r="G263" s="5"/>
      <c r="H263" s="5"/>
      <c r="I263" s="5"/>
      <c r="J263" s="5"/>
      <c r="K263" s="5"/>
      <c r="L263" s="5"/>
    </row>
    <row r="264" spans="2:12" ht="18.75">
      <c r="B264" s="20" t="s">
        <v>179</v>
      </c>
      <c r="C264" s="19" t="s">
        <v>136</v>
      </c>
      <c r="D264" s="27">
        <v>63.2</v>
      </c>
      <c r="E264" s="5">
        <v>92.42483578</v>
      </c>
      <c r="F264" s="5">
        <v>89.3</v>
      </c>
      <c r="G264" s="5">
        <v>90</v>
      </c>
      <c r="H264" s="5">
        <v>90</v>
      </c>
      <c r="I264" s="5">
        <v>90</v>
      </c>
      <c r="J264" s="5">
        <v>90</v>
      </c>
      <c r="K264" s="5">
        <v>90</v>
      </c>
      <c r="L264" s="5">
        <v>90</v>
      </c>
    </row>
    <row r="265" spans="2:12" ht="18.75">
      <c r="B265" s="20" t="s">
        <v>180</v>
      </c>
      <c r="C265" s="19" t="s">
        <v>136</v>
      </c>
      <c r="D265" s="27">
        <v>1.2</v>
      </c>
      <c r="E265" s="5">
        <v>1.2862</v>
      </c>
      <c r="F265" s="5">
        <v>1.3</v>
      </c>
      <c r="G265" s="5">
        <v>1.3</v>
      </c>
      <c r="H265" s="5">
        <v>1.3</v>
      </c>
      <c r="I265" s="5">
        <v>1.3</v>
      </c>
      <c r="J265" s="5">
        <v>1.3</v>
      </c>
      <c r="K265" s="5">
        <v>1.3</v>
      </c>
      <c r="L265" s="5">
        <v>1.3</v>
      </c>
    </row>
    <row r="266" spans="2:12" ht="18.75">
      <c r="B266" s="20" t="s">
        <v>181</v>
      </c>
      <c r="C266" s="19" t="s">
        <v>136</v>
      </c>
      <c r="D266" s="27">
        <v>0.05</v>
      </c>
      <c r="E266" s="5">
        <v>0.12</v>
      </c>
      <c r="F266" s="5">
        <v>0</v>
      </c>
      <c r="G266" s="5"/>
      <c r="H266" s="5"/>
      <c r="I266" s="5"/>
      <c r="J266" s="5"/>
      <c r="K266" s="5"/>
      <c r="L266" s="5"/>
    </row>
    <row r="267" spans="2:12" ht="18.75">
      <c r="B267" s="20" t="s">
        <v>182</v>
      </c>
      <c r="C267" s="19" t="s">
        <v>136</v>
      </c>
      <c r="D267" s="27">
        <v>25.66</v>
      </c>
      <c r="E267" s="5">
        <v>67.01</v>
      </c>
      <c r="F267" s="5">
        <v>76</v>
      </c>
      <c r="G267" s="5">
        <v>76</v>
      </c>
      <c r="H267" s="5">
        <v>76</v>
      </c>
      <c r="I267" s="5">
        <v>76</v>
      </c>
      <c r="J267" s="5">
        <v>76</v>
      </c>
      <c r="K267" s="5">
        <v>76</v>
      </c>
      <c r="L267" s="5">
        <v>76</v>
      </c>
    </row>
    <row r="268" spans="2:12" ht="18.75">
      <c r="B268" s="20" t="s">
        <v>183</v>
      </c>
      <c r="C268" s="19" t="s">
        <v>136</v>
      </c>
      <c r="D268" s="27">
        <v>20.7</v>
      </c>
      <c r="E268" s="5">
        <v>2.07</v>
      </c>
      <c r="F268" s="5">
        <v>2.3</v>
      </c>
      <c r="G268" s="5">
        <v>2.3</v>
      </c>
      <c r="H268" s="5">
        <v>2.3</v>
      </c>
      <c r="I268" s="5">
        <v>2.3</v>
      </c>
      <c r="J268" s="5">
        <v>2.3</v>
      </c>
      <c r="K268" s="5">
        <v>2.3</v>
      </c>
      <c r="L268" s="5">
        <v>2.3</v>
      </c>
    </row>
    <row r="269" spans="2:12" ht="18.75">
      <c r="B269" s="20" t="s">
        <v>184</v>
      </c>
      <c r="C269" s="19" t="s">
        <v>136</v>
      </c>
      <c r="D269" s="27">
        <v>0.13</v>
      </c>
      <c r="E269" s="5">
        <v>0.12</v>
      </c>
      <c r="F269" s="5">
        <v>0.1</v>
      </c>
      <c r="G269" s="5">
        <v>0.1</v>
      </c>
      <c r="H269" s="5">
        <v>0.1</v>
      </c>
      <c r="I269" s="5">
        <v>0.1</v>
      </c>
      <c r="J269" s="5">
        <v>0.1</v>
      </c>
      <c r="K269" s="5">
        <v>0.1</v>
      </c>
      <c r="L269" s="5">
        <v>0.1</v>
      </c>
    </row>
    <row r="270" spans="2:12" ht="18.75">
      <c r="B270" s="20" t="s">
        <v>137</v>
      </c>
      <c r="C270" s="19" t="s">
        <v>136</v>
      </c>
      <c r="D270" s="27">
        <v>327.75</v>
      </c>
      <c r="E270" s="5">
        <v>359.29</v>
      </c>
      <c r="F270" s="5">
        <v>296.3</v>
      </c>
      <c r="G270" s="5">
        <v>304.7</v>
      </c>
      <c r="H270" s="5">
        <v>304.7</v>
      </c>
      <c r="I270" s="5">
        <v>305.2</v>
      </c>
      <c r="J270" s="5">
        <v>305.2</v>
      </c>
      <c r="K270" s="5">
        <v>304.7</v>
      </c>
      <c r="L270" s="5">
        <v>304.7</v>
      </c>
    </row>
    <row r="271" spans="2:12" ht="18.75">
      <c r="B271" s="20" t="s">
        <v>185</v>
      </c>
      <c r="C271" s="19" t="s">
        <v>136</v>
      </c>
      <c r="D271" s="27">
        <v>35.25</v>
      </c>
      <c r="E271" s="5">
        <v>28.7</v>
      </c>
      <c r="F271" s="5">
        <v>27.6</v>
      </c>
      <c r="G271" s="5">
        <v>27.6</v>
      </c>
      <c r="H271" s="5">
        <v>27.6</v>
      </c>
      <c r="I271" s="5">
        <v>27.6</v>
      </c>
      <c r="J271" s="5">
        <v>27.6</v>
      </c>
      <c r="K271" s="5">
        <v>27.6</v>
      </c>
      <c r="L271" s="5">
        <v>27.6</v>
      </c>
    </row>
    <row r="272" spans="2:12" ht="18.75">
      <c r="B272" s="20" t="s">
        <v>186</v>
      </c>
      <c r="C272" s="19" t="s">
        <v>136</v>
      </c>
      <c r="D272" s="27">
        <v>0.04</v>
      </c>
      <c r="E272" s="5"/>
      <c r="F272" s="5"/>
      <c r="G272" s="5"/>
      <c r="H272" s="5"/>
      <c r="I272" s="5"/>
      <c r="J272" s="5"/>
      <c r="K272" s="5"/>
      <c r="L272" s="5"/>
    </row>
    <row r="273" spans="2:12" ht="18.75">
      <c r="B273" s="20" t="s">
        <v>138</v>
      </c>
      <c r="C273" s="19" t="s">
        <v>136</v>
      </c>
      <c r="D273" s="27">
        <v>5.1</v>
      </c>
      <c r="E273" s="5">
        <v>7.35</v>
      </c>
      <c r="F273" s="5">
        <v>5.8</v>
      </c>
      <c r="G273" s="5">
        <v>5.8</v>
      </c>
      <c r="H273" s="5">
        <v>5.8</v>
      </c>
      <c r="I273" s="5">
        <v>5.8</v>
      </c>
      <c r="J273" s="5">
        <v>5.8</v>
      </c>
      <c r="K273" s="5">
        <v>5.8</v>
      </c>
      <c r="L273" s="5">
        <v>5.8</v>
      </c>
    </row>
    <row r="274" spans="2:12" ht="18.75">
      <c r="B274" s="20" t="s">
        <v>187</v>
      </c>
      <c r="C274" s="19" t="s">
        <v>136</v>
      </c>
      <c r="D274" s="27">
        <v>1.9</v>
      </c>
      <c r="E274" s="5">
        <v>1.9</v>
      </c>
      <c r="F274" s="5">
        <v>2.5</v>
      </c>
      <c r="G274" s="5">
        <v>2.5</v>
      </c>
      <c r="H274" s="5">
        <v>2.5</v>
      </c>
      <c r="I274" s="5">
        <v>2.5</v>
      </c>
      <c r="J274" s="5">
        <v>2.5</v>
      </c>
      <c r="K274" s="5">
        <v>2.5</v>
      </c>
      <c r="L274" s="5">
        <v>2.5</v>
      </c>
    </row>
    <row r="275" spans="2:12" ht="18.75">
      <c r="B275" s="20" t="s">
        <v>188</v>
      </c>
      <c r="C275" s="19" t="s">
        <v>136</v>
      </c>
      <c r="D275" s="27">
        <v>0.36</v>
      </c>
      <c r="E275" s="5">
        <v>0.65</v>
      </c>
      <c r="F275" s="5">
        <v>0.6</v>
      </c>
      <c r="G275" s="5">
        <v>0.6</v>
      </c>
      <c r="H275" s="5">
        <v>0.6</v>
      </c>
      <c r="I275" s="5">
        <v>0.6</v>
      </c>
      <c r="J275" s="5">
        <v>0.6</v>
      </c>
      <c r="K275" s="5">
        <v>0.6</v>
      </c>
      <c r="L275" s="5">
        <v>0.6</v>
      </c>
    </row>
    <row r="276" spans="2:12" ht="18.75">
      <c r="B276" s="20" t="s">
        <v>189</v>
      </c>
      <c r="C276" s="19" t="s">
        <v>136</v>
      </c>
      <c r="D276" s="27">
        <v>0.46</v>
      </c>
      <c r="E276" s="5">
        <v>0.63</v>
      </c>
      <c r="F276" s="5">
        <v>8.4</v>
      </c>
      <c r="G276" s="5">
        <v>8.4</v>
      </c>
      <c r="H276" s="5">
        <v>8.4</v>
      </c>
      <c r="I276" s="5">
        <v>8.4</v>
      </c>
      <c r="J276" s="5">
        <v>8.4</v>
      </c>
      <c r="K276" s="5">
        <v>8.4</v>
      </c>
      <c r="L276" s="5">
        <v>8.4</v>
      </c>
    </row>
    <row r="277" spans="2:12" ht="18.75">
      <c r="B277" s="22" t="s">
        <v>243</v>
      </c>
      <c r="C277" s="16" t="s">
        <v>136</v>
      </c>
      <c r="D277" s="27">
        <v>-9.7</v>
      </c>
      <c r="E277" s="5">
        <v>4.54</v>
      </c>
      <c r="F277" s="5">
        <v>37.05</v>
      </c>
      <c r="G277" s="5"/>
      <c r="H277" s="5"/>
      <c r="I277" s="5"/>
      <c r="J277" s="5"/>
      <c r="K277" s="5"/>
      <c r="L277" s="5"/>
    </row>
    <row r="278" spans="2:12" ht="18.75">
      <c r="B278" s="3" t="s">
        <v>259</v>
      </c>
      <c r="C278" s="4"/>
      <c r="D278" s="27"/>
      <c r="E278" s="5"/>
      <c r="F278" s="5"/>
      <c r="G278" s="5"/>
      <c r="H278" s="5"/>
      <c r="I278" s="5"/>
      <c r="J278" s="5"/>
      <c r="K278" s="5"/>
      <c r="L278" s="5"/>
    </row>
    <row r="279" spans="2:12" ht="18.75">
      <c r="B279" s="3" t="s">
        <v>139</v>
      </c>
      <c r="C279" s="4" t="s">
        <v>136</v>
      </c>
      <c r="D279" s="27">
        <v>3290.7</v>
      </c>
      <c r="E279" s="57">
        <v>3826.36</v>
      </c>
      <c r="F279" s="57">
        <v>3858.38</v>
      </c>
      <c r="G279" s="57">
        <v>3949.15</v>
      </c>
      <c r="H279" s="57">
        <v>4083.15</v>
      </c>
      <c r="I279" s="57">
        <v>4173.64</v>
      </c>
      <c r="J279" s="57">
        <v>4326.84</v>
      </c>
      <c r="K279" s="57">
        <v>4361.09</v>
      </c>
      <c r="L279" s="57">
        <v>4608.99</v>
      </c>
    </row>
    <row r="280" spans="2:12" ht="18.75">
      <c r="B280" s="6" t="s">
        <v>31</v>
      </c>
      <c r="C280" s="4"/>
      <c r="D280" s="27"/>
      <c r="E280" s="5"/>
      <c r="F280" s="5"/>
      <c r="G280" s="5"/>
      <c r="H280" s="5"/>
      <c r="I280" s="5"/>
      <c r="J280" s="5"/>
      <c r="K280" s="5"/>
      <c r="L280" s="5"/>
    </row>
    <row r="281" spans="2:12" ht="18.75">
      <c r="B281" s="6" t="s">
        <v>140</v>
      </c>
      <c r="C281" s="4" t="s">
        <v>136</v>
      </c>
      <c r="D281" s="27">
        <v>1300</v>
      </c>
      <c r="E281" s="5">
        <v>1379.7</v>
      </c>
      <c r="F281" s="5">
        <v>1400.4</v>
      </c>
      <c r="G281" s="5">
        <v>1434</v>
      </c>
      <c r="H281" s="5">
        <v>1530</v>
      </c>
      <c r="I281" s="5">
        <v>1574</v>
      </c>
      <c r="J281" s="5">
        <v>1640</v>
      </c>
      <c r="K281" s="5">
        <v>1670</v>
      </c>
      <c r="L281" s="5">
        <v>1775</v>
      </c>
    </row>
    <row r="282" spans="2:12" ht="18.75">
      <c r="B282" s="6" t="s">
        <v>141</v>
      </c>
      <c r="C282" s="4" t="s">
        <v>136</v>
      </c>
      <c r="D282" s="27">
        <v>715.7</v>
      </c>
      <c r="E282" s="5">
        <v>846.2</v>
      </c>
      <c r="F282" s="5">
        <v>853.9</v>
      </c>
      <c r="G282" s="5">
        <v>857.7</v>
      </c>
      <c r="H282" s="5">
        <v>877.8</v>
      </c>
      <c r="I282" s="5">
        <v>857.7</v>
      </c>
      <c r="J282" s="5">
        <v>925.2</v>
      </c>
      <c r="K282" s="5">
        <v>857.7</v>
      </c>
      <c r="L282" s="5">
        <v>974.2</v>
      </c>
    </row>
    <row r="283" spans="2:12" ht="37.5">
      <c r="B283" s="6" t="s">
        <v>142</v>
      </c>
      <c r="C283" s="4" t="s">
        <v>136</v>
      </c>
      <c r="D283" s="27">
        <v>320</v>
      </c>
      <c r="E283" s="5">
        <v>422.4</v>
      </c>
      <c r="F283" s="5">
        <v>405.1</v>
      </c>
      <c r="G283" s="5">
        <v>414</v>
      </c>
      <c r="H283" s="5">
        <v>430</v>
      </c>
      <c r="I283" s="5">
        <v>445.5</v>
      </c>
      <c r="J283" s="5">
        <v>462.7</v>
      </c>
      <c r="K283" s="5">
        <v>481.1</v>
      </c>
      <c r="L283" s="5">
        <v>503.9</v>
      </c>
    </row>
    <row r="284" spans="2:13" ht="18.75">
      <c r="B284" s="6" t="s">
        <v>143</v>
      </c>
      <c r="C284" s="4" t="s">
        <v>136</v>
      </c>
      <c r="D284" s="27">
        <v>168</v>
      </c>
      <c r="E284" s="5">
        <v>194</v>
      </c>
      <c r="F284" s="5">
        <v>184.1</v>
      </c>
      <c r="G284" s="5">
        <v>188.6</v>
      </c>
      <c r="H284" s="5">
        <v>190.4</v>
      </c>
      <c r="I284" s="5">
        <v>199.4</v>
      </c>
      <c r="J284" s="5">
        <v>201.8</v>
      </c>
      <c r="K284" s="5">
        <v>211.4</v>
      </c>
      <c r="L284" s="5">
        <v>214.9</v>
      </c>
      <c r="M284" s="80"/>
    </row>
    <row r="285" spans="2:12" ht="18.75">
      <c r="B285" s="6" t="s">
        <v>144</v>
      </c>
      <c r="C285" s="4" t="s">
        <v>136</v>
      </c>
      <c r="D285" s="27">
        <v>787</v>
      </c>
      <c r="E285" s="5">
        <v>984.06</v>
      </c>
      <c r="F285" s="5">
        <v>1014.88</v>
      </c>
      <c r="G285" s="5">
        <v>1054.85</v>
      </c>
      <c r="H285" s="5">
        <v>1054.95</v>
      </c>
      <c r="I285" s="5">
        <v>1097.04</v>
      </c>
      <c r="J285" s="5">
        <v>1097.14</v>
      </c>
      <c r="K285" s="5">
        <v>1140.89</v>
      </c>
      <c r="L285" s="5">
        <v>1140.99</v>
      </c>
    </row>
    <row r="286" spans="2:12" ht="18.75">
      <c r="B286" s="6" t="s">
        <v>31</v>
      </c>
      <c r="C286" s="4"/>
      <c r="D286" s="27"/>
      <c r="E286" s="5"/>
      <c r="F286" s="5"/>
      <c r="G286" s="5"/>
      <c r="H286" s="5"/>
      <c r="I286" s="5"/>
      <c r="J286" s="5"/>
      <c r="K286" s="5"/>
      <c r="L286" s="5"/>
    </row>
    <row r="287" spans="2:12" ht="18.75">
      <c r="B287" s="6" t="s">
        <v>145</v>
      </c>
      <c r="C287" s="4" t="s">
        <v>136</v>
      </c>
      <c r="D287" s="27">
        <v>749</v>
      </c>
      <c r="E287" s="5">
        <v>853.86</v>
      </c>
      <c r="F287" s="5">
        <v>879.48</v>
      </c>
      <c r="G287" s="5">
        <v>914.65</v>
      </c>
      <c r="H287" s="5">
        <v>914.65</v>
      </c>
      <c r="I287" s="5">
        <v>951.24</v>
      </c>
      <c r="J287" s="5">
        <v>951.24</v>
      </c>
      <c r="K287" s="5">
        <v>989.29</v>
      </c>
      <c r="L287" s="5">
        <v>989.29</v>
      </c>
    </row>
    <row r="288" spans="2:12" ht="18.75">
      <c r="B288" s="6" t="s">
        <v>146</v>
      </c>
      <c r="C288" s="4" t="s">
        <v>136</v>
      </c>
      <c r="D288" s="27">
        <v>121</v>
      </c>
      <c r="E288" s="5">
        <v>127.7</v>
      </c>
      <c r="F288" s="5">
        <v>132.8</v>
      </c>
      <c r="G288" s="5">
        <v>137.5</v>
      </c>
      <c r="H288" s="5">
        <v>137.6</v>
      </c>
      <c r="I288" s="5">
        <v>143</v>
      </c>
      <c r="J288" s="5">
        <v>143.1</v>
      </c>
      <c r="K288" s="5">
        <v>148.7</v>
      </c>
      <c r="L288" s="5">
        <v>148.8</v>
      </c>
    </row>
    <row r="289" spans="2:12" ht="18.75">
      <c r="B289" s="6" t="s">
        <v>147</v>
      </c>
      <c r="C289" s="4" t="s">
        <v>136</v>
      </c>
      <c r="D289" s="27">
        <v>2.2</v>
      </c>
      <c r="E289" s="5">
        <v>2.5</v>
      </c>
      <c r="F289" s="5">
        <v>2.6</v>
      </c>
      <c r="G289" s="5">
        <v>2.7</v>
      </c>
      <c r="H289" s="5">
        <v>2.7</v>
      </c>
      <c r="I289" s="5">
        <v>2.8</v>
      </c>
      <c r="J289" s="5">
        <v>2.8</v>
      </c>
      <c r="K289" s="5">
        <v>2.9</v>
      </c>
      <c r="L289" s="5">
        <v>2.9</v>
      </c>
    </row>
    <row r="290" spans="2:12" ht="18.75">
      <c r="B290" s="7" t="s">
        <v>156</v>
      </c>
      <c r="C290" s="4" t="s">
        <v>203</v>
      </c>
      <c r="D290" s="27">
        <v>101.4</v>
      </c>
      <c r="E290" s="5">
        <v>101.6</v>
      </c>
      <c r="F290" s="5">
        <v>93</v>
      </c>
      <c r="G290" s="5">
        <v>96.2</v>
      </c>
      <c r="H290" s="5">
        <v>97.5</v>
      </c>
      <c r="I290" s="5">
        <v>100</v>
      </c>
      <c r="J290" s="5">
        <v>100.7</v>
      </c>
      <c r="K290" s="5">
        <v>99.3</v>
      </c>
      <c r="L290" s="5">
        <v>101.3</v>
      </c>
    </row>
    <row r="291" spans="2:12" ht="18.75">
      <c r="B291" s="7" t="s">
        <v>148</v>
      </c>
      <c r="C291" s="4" t="s">
        <v>149</v>
      </c>
      <c r="D291" s="27">
        <v>11379</v>
      </c>
      <c r="E291" s="5">
        <v>13454</v>
      </c>
      <c r="F291" s="5">
        <v>13741</v>
      </c>
      <c r="G291" s="5">
        <v>14371</v>
      </c>
      <c r="H291" s="5">
        <v>14794</v>
      </c>
      <c r="I291" s="5">
        <v>15322</v>
      </c>
      <c r="J291" s="5">
        <v>15745</v>
      </c>
      <c r="K291" s="5">
        <v>16304</v>
      </c>
      <c r="L291" s="5">
        <v>16846</v>
      </c>
    </row>
    <row r="292" spans="2:12" ht="18.75">
      <c r="B292" s="7" t="s">
        <v>150</v>
      </c>
      <c r="C292" s="4" t="s">
        <v>149</v>
      </c>
      <c r="D292" s="27">
        <v>8987.9</v>
      </c>
      <c r="E292" s="5">
        <v>9617.05</v>
      </c>
      <c r="F292" s="5">
        <v>9905.56</v>
      </c>
      <c r="G292" s="5">
        <v>10202.73</v>
      </c>
      <c r="H292" s="5">
        <v>10202.73</v>
      </c>
      <c r="I292" s="5">
        <v>10610.84</v>
      </c>
      <c r="J292" s="5">
        <v>10610.84</v>
      </c>
      <c r="K292" s="5">
        <v>11035.27</v>
      </c>
      <c r="L292" s="5">
        <v>11035.27</v>
      </c>
    </row>
    <row r="293" spans="2:12" ht="18.75">
      <c r="B293" s="7" t="s">
        <v>151</v>
      </c>
      <c r="C293" s="4" t="s">
        <v>203</v>
      </c>
      <c r="D293" s="27">
        <v>101.9</v>
      </c>
      <c r="E293" s="5">
        <v>93.53</v>
      </c>
      <c r="F293" s="5">
        <v>95</v>
      </c>
      <c r="G293" s="5">
        <v>96.8</v>
      </c>
      <c r="H293" s="5">
        <v>97.2</v>
      </c>
      <c r="I293" s="5">
        <v>98.4</v>
      </c>
      <c r="J293" s="5">
        <v>98.9</v>
      </c>
      <c r="K293" s="5">
        <v>98.9</v>
      </c>
      <c r="L293" s="5">
        <v>98.9</v>
      </c>
    </row>
    <row r="294" spans="2:12" ht="18.75" customHeight="1">
      <c r="B294" s="7" t="s">
        <v>152</v>
      </c>
      <c r="C294" s="4" t="s">
        <v>153</v>
      </c>
      <c r="D294" s="27">
        <v>8026</v>
      </c>
      <c r="E294" s="59">
        <v>9506</v>
      </c>
      <c r="F294" s="60">
        <v>10208</v>
      </c>
      <c r="G294" s="60">
        <v>10860</v>
      </c>
      <c r="H294" s="60">
        <v>10819</v>
      </c>
      <c r="I294" s="60">
        <v>12017</v>
      </c>
      <c r="J294" s="60">
        <v>11872</v>
      </c>
      <c r="K294" s="60">
        <v>12688</v>
      </c>
      <c r="L294" s="60">
        <v>12487</v>
      </c>
    </row>
    <row r="295" spans="2:12" ht="18.75">
      <c r="B295" s="3" t="s">
        <v>260</v>
      </c>
      <c r="C295" s="4"/>
      <c r="D295" s="50"/>
      <c r="E295" s="5"/>
      <c r="F295" s="5"/>
      <c r="G295" s="5"/>
      <c r="H295" s="5"/>
      <c r="I295" s="5"/>
      <c r="J295" s="5"/>
      <c r="K295" s="5"/>
      <c r="L295" s="5"/>
    </row>
    <row r="296" spans="2:12" ht="18.75">
      <c r="B296" s="7" t="s">
        <v>265</v>
      </c>
      <c r="C296" s="65" t="s">
        <v>155</v>
      </c>
      <c r="D296" s="61">
        <v>13400</v>
      </c>
      <c r="E296" s="61">
        <v>13400</v>
      </c>
      <c r="F296" s="61">
        <v>12160</v>
      </c>
      <c r="G296" s="61">
        <v>12160</v>
      </c>
      <c r="H296" s="61">
        <v>12220</v>
      </c>
      <c r="I296" s="61">
        <v>12260</v>
      </c>
      <c r="J296" s="61">
        <v>12300</v>
      </c>
      <c r="K296" s="61">
        <v>12325</v>
      </c>
      <c r="L296" s="61">
        <v>12429</v>
      </c>
    </row>
    <row r="297" spans="2:12" ht="18.75">
      <c r="B297" s="7" t="s">
        <v>266</v>
      </c>
      <c r="C297" s="65" t="s">
        <v>155</v>
      </c>
      <c r="D297" s="61">
        <v>13400</v>
      </c>
      <c r="E297" s="62">
        <v>13430</v>
      </c>
      <c r="F297" s="62">
        <v>13490</v>
      </c>
      <c r="G297" s="62">
        <v>13490</v>
      </c>
      <c r="H297" s="62">
        <v>13250</v>
      </c>
      <c r="I297" s="62">
        <v>13490</v>
      </c>
      <c r="J297" s="62">
        <v>13430</v>
      </c>
      <c r="K297" s="62">
        <v>13250</v>
      </c>
      <c r="L297" s="62">
        <v>13412</v>
      </c>
    </row>
    <row r="298" spans="2:12" ht="18.75">
      <c r="B298" s="7" t="s">
        <v>267</v>
      </c>
      <c r="C298" s="65" t="s">
        <v>268</v>
      </c>
      <c r="D298" s="61">
        <v>12200</v>
      </c>
      <c r="E298" s="62">
        <v>12190</v>
      </c>
      <c r="F298" s="62">
        <v>12190</v>
      </c>
      <c r="G298" s="62">
        <v>12190</v>
      </c>
      <c r="H298" s="62">
        <v>12000</v>
      </c>
      <c r="I298" s="62">
        <v>12190</v>
      </c>
      <c r="J298" s="62">
        <v>12190</v>
      </c>
      <c r="K298" s="62">
        <v>12000</v>
      </c>
      <c r="L298" s="62">
        <v>12190</v>
      </c>
    </row>
    <row r="299" spans="2:12" ht="37.5">
      <c r="B299" s="7" t="s">
        <v>269</v>
      </c>
      <c r="C299" s="65" t="s">
        <v>270</v>
      </c>
      <c r="D299" s="63">
        <v>20840</v>
      </c>
      <c r="E299" s="62">
        <v>21694</v>
      </c>
      <c r="F299" s="62">
        <v>22258</v>
      </c>
      <c r="G299" s="62">
        <v>22900</v>
      </c>
      <c r="H299" s="62">
        <v>22950</v>
      </c>
      <c r="I299" s="62">
        <v>24073</v>
      </c>
      <c r="J299" s="62">
        <v>24100</v>
      </c>
      <c r="K299" s="62">
        <v>25300</v>
      </c>
      <c r="L299" s="62">
        <v>25280</v>
      </c>
    </row>
    <row r="300" spans="2:12" ht="37.5">
      <c r="B300" s="6" t="s">
        <v>271</v>
      </c>
      <c r="C300" s="66" t="s">
        <v>272</v>
      </c>
      <c r="D300" s="58">
        <v>107.6</v>
      </c>
      <c r="E300" s="58">
        <v>104.1</v>
      </c>
      <c r="F300" s="58">
        <v>102.5</v>
      </c>
      <c r="G300" s="58">
        <v>102.8</v>
      </c>
      <c r="H300" s="58">
        <v>103.1</v>
      </c>
      <c r="I300" s="58">
        <v>105</v>
      </c>
      <c r="J300" s="58">
        <v>105</v>
      </c>
      <c r="K300" s="58">
        <v>105</v>
      </c>
      <c r="L300" s="58">
        <v>105</v>
      </c>
    </row>
    <row r="301" spans="2:12" ht="18.75">
      <c r="B301" s="6" t="s">
        <v>154</v>
      </c>
      <c r="C301" s="66" t="s">
        <v>52</v>
      </c>
      <c r="D301" s="58">
        <v>8.9</v>
      </c>
      <c r="E301" s="58">
        <v>9.2</v>
      </c>
      <c r="F301" s="58">
        <v>9.6</v>
      </c>
      <c r="G301" s="58">
        <v>9.6</v>
      </c>
      <c r="H301" s="58">
        <v>9.4</v>
      </c>
      <c r="I301" s="58">
        <v>9.6</v>
      </c>
      <c r="J301" s="58">
        <v>9.2</v>
      </c>
      <c r="K301" s="58">
        <v>9.4</v>
      </c>
      <c r="L301" s="58">
        <v>9.1</v>
      </c>
    </row>
    <row r="302" spans="2:12" ht="18.75">
      <c r="B302" s="6" t="s">
        <v>273</v>
      </c>
      <c r="C302" s="65" t="s">
        <v>52</v>
      </c>
      <c r="D302" s="70">
        <v>0.5</v>
      </c>
      <c r="E302" s="67">
        <v>0.6</v>
      </c>
      <c r="F302" s="67">
        <v>0.6</v>
      </c>
      <c r="G302" s="68">
        <v>0.7</v>
      </c>
      <c r="H302" s="67">
        <v>0.6</v>
      </c>
      <c r="I302" s="68">
        <v>0.7</v>
      </c>
      <c r="J302" s="68">
        <v>0.7</v>
      </c>
      <c r="K302" s="68">
        <v>0.6</v>
      </c>
      <c r="L302" s="68">
        <v>0.6</v>
      </c>
    </row>
    <row r="303" spans="2:12" ht="18.75">
      <c r="B303" s="6" t="s">
        <v>274</v>
      </c>
      <c r="C303" s="65" t="s">
        <v>155</v>
      </c>
      <c r="D303" s="61">
        <v>1200</v>
      </c>
      <c r="E303" s="64">
        <v>1240</v>
      </c>
      <c r="F303" s="64">
        <v>1300</v>
      </c>
      <c r="G303" s="64">
        <v>1300</v>
      </c>
      <c r="H303" s="64">
        <v>1250</v>
      </c>
      <c r="I303" s="64">
        <v>1300</v>
      </c>
      <c r="J303" s="64">
        <v>1240</v>
      </c>
      <c r="K303" s="64">
        <v>1250</v>
      </c>
      <c r="L303" s="64">
        <v>1222</v>
      </c>
    </row>
    <row r="304" spans="2:12" ht="37.5">
      <c r="B304" s="7" t="s">
        <v>275</v>
      </c>
      <c r="C304" s="66" t="s">
        <v>155</v>
      </c>
      <c r="D304" s="69">
        <v>68</v>
      </c>
      <c r="E304" s="64">
        <v>80</v>
      </c>
      <c r="F304" s="64">
        <v>75</v>
      </c>
      <c r="G304" s="64">
        <v>92</v>
      </c>
      <c r="H304" s="64">
        <v>83</v>
      </c>
      <c r="I304" s="64">
        <v>90</v>
      </c>
      <c r="J304" s="64">
        <v>95</v>
      </c>
      <c r="K304" s="64">
        <v>82</v>
      </c>
      <c r="L304" s="64">
        <v>84</v>
      </c>
    </row>
  </sheetData>
  <sheetProtection/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dataValidations count="3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89 D152:D154 D221 D160 D163:D170 D156:D157">
      <formula1>0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162">
      <formula1>0</formula1>
      <formula2>#REF!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61">
      <formula1>#REF!</formula1>
      <formula2>9.99999999999999E+132</formula2>
    </dataValidation>
  </dataValidation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2П</dc:title>
  <dc:subject/>
  <dc:creator>Borovaya</dc:creator>
  <cp:keywords/>
  <dc:description/>
  <cp:lastModifiedBy>Надежда Михайловна</cp:lastModifiedBy>
  <cp:lastPrinted>2016-12-06T02:48:02Z</cp:lastPrinted>
  <dcterms:created xsi:type="dcterms:W3CDTF">2013-05-25T16:45:04Z</dcterms:created>
  <dcterms:modified xsi:type="dcterms:W3CDTF">2016-12-07T00:59:01Z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rentID">
    <vt:lpwstr>9373.00000000000</vt:lpwstr>
  </property>
  <property fmtid="{D5CDD505-2E9C-101B-9397-08002B2CF9AE}" pid="3" name="ParentInfo">
    <vt:lpwstr>Карточка проекта</vt:lpwstr>
  </property>
  <property fmtid="{D5CDD505-2E9C-101B-9397-08002B2CF9AE}" pid="4" name="ParentAddInfo">
    <vt:lpwstr>Прогноз СЭР</vt:lpwstr>
  </property>
  <property fmtid="{D5CDD505-2E9C-101B-9397-08002B2CF9AE}" pid="5" name="DocLink">
    <vt:lpwstr>http://sed.govrb.ru/_layouts/Eos/Transfer.ashx?Action=DispForm&amp;SiteId=3a1c08d2-7b55-41f2-a706-1ae0ed930acc&amp;WebId=d7bc3ad6-65b4-4d15-91c1-7b17b43607d5&amp;ListId=23885d61-8fa1-4ba6-9f50-03587c3cce3b&amp;ItemId=9373&amp;End=1&amp;Close=1, №ПР-03/13-И2791/16 от 12.05.2016 </vt:lpwstr>
  </property>
  <property fmtid="{D5CDD505-2E9C-101B-9397-08002B2CF9AE}" pid="6" name="ParentRegDate">
    <vt:lpwstr>2016-05-12T13:29:03Z</vt:lpwstr>
  </property>
  <property fmtid="{D5CDD505-2E9C-101B-9397-08002B2CF9AE}" pid="7" name="ParentRegNumber">
    <vt:lpwstr>ПР-03/13-И2791/16</vt:lpwstr>
  </property>
  <property fmtid="{D5CDD505-2E9C-101B-9397-08002B2CF9AE}" pid="8" name="ProjectRedaction">
    <vt:lpwstr>1</vt:lpwstr>
  </property>
  <property fmtid="{D5CDD505-2E9C-101B-9397-08002B2CF9AE}" pid="9" name="ParentDocGroupLink">
    <vt:lpwstr>160</vt:lpwstr>
  </property>
  <property fmtid="{D5CDD505-2E9C-101B-9397-08002B2CF9AE}" pid="10" name="SortFile">
    <vt:lpwstr>2</vt:lpwstr>
  </property>
  <property fmtid="{D5CDD505-2E9C-101B-9397-08002B2CF9AE}" pid="11" name="FileTypeId">
    <vt:lpwstr>0</vt:lpwstr>
  </property>
  <property fmtid="{D5CDD505-2E9C-101B-9397-08002B2CF9AE}" pid="12" name="Comments">
    <vt:lpwstr/>
  </property>
  <property fmtid="{D5CDD505-2E9C-101B-9397-08002B2CF9AE}" pid="13" name="display_urn:schemas-microsoft-com:office:office#Editor">
    <vt:lpwstr>Иванова Аюна Станиславовна</vt:lpwstr>
  </property>
  <property fmtid="{D5CDD505-2E9C-101B-9397-08002B2CF9AE}" pid="14" name="display_urn:schemas-microsoft-com:office:office#Author">
    <vt:lpwstr>Иванова Аюна Станиславовна</vt:lpwstr>
  </property>
  <property fmtid="{D5CDD505-2E9C-101B-9397-08002B2CF9AE}" pid="15" name="ContentTypeId">
    <vt:lpwstr>0x01010066AA4E1CF076A941A4E24B2931D3DF6C00493C37D577E0D248BAFF1A1B1FDB5EA4</vt:lpwstr>
  </property>
  <property fmtid="{D5CDD505-2E9C-101B-9397-08002B2CF9AE}" pid="16" name="ActivityStateId">
    <vt:lpwstr>0</vt:lpwstr>
  </property>
</Properties>
</file>