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форма 2п" sheetId="1" r:id="rId1"/>
    <sheet name="табл соответствия" sheetId="2" r:id="rId2"/>
  </sheets>
  <definedNames>
    <definedName name="_xlnm._FilterDatabase" localSheetId="1" hidden="1">'табл соответствия'!$A$2:$I$373</definedName>
    <definedName name="_xlnm.Print_Titles" localSheetId="0">'форма 2п'!$7:$9</definedName>
  </definedNames>
  <calcPr fullCalcOnLoad="1"/>
</workbook>
</file>

<file path=xl/sharedStrings.xml><?xml version="1.0" encoding="utf-8"?>
<sst xmlns="http://schemas.openxmlformats.org/spreadsheetml/2006/main" count="3578" uniqueCount="2045">
  <si>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</si>
  <si>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</si>
  <si>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</si>
  <si>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</si>
  <si>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</si>
  <si>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</si>
  <si>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</si>
  <si>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</si>
  <si>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</si>
  <si>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</si>
  <si>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</si>
  <si>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</si>
  <si>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</si>
  <si>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</si>
  <si>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</si>
  <si>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</si>
  <si>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</si>
  <si>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</si>
  <si>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</si>
  <si>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</si>
  <si>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</si>
  <si>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</si>
  <si>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</si>
  <si>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</si>
  <si>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</si>
  <si>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</si>
  <si>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</si>
  <si>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</si>
  <si>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</si>
  <si>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</si>
  <si>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</si>
  <si>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</si>
  <si>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</si>
  <si>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том числе: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</si>
  <si>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</si>
  <si>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</si>
  <si>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</si>
  <si>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</si>
  <si>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</si>
  <si>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</si>
  <si>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</si>
  <si>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</si>
  <si>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</si>
  <si>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</si>
  <si>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</si>
  <si>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</si>
  <si>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тыс. руб.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</si>
  <si>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</si>
  <si>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</si>
  <si>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</si>
  <si>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</si>
  <si>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</si>
  <si>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</si>
  <si>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</si>
  <si>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</si>
  <si>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</si>
  <si>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</si>
  <si>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</si>
  <si>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</si>
  <si>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</si>
  <si>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</si>
  <si>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</si>
  <si>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</si>
  <si>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</si>
  <si>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</si>
  <si>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</si>
  <si>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</si>
  <si>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</si>
  <si>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</si>
  <si>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</si>
  <si>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</si>
  <si>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</si>
  <si>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</si>
  <si>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</si>
  <si>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</si>
  <si>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</si>
  <si>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</si>
  <si>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</si>
  <si>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</si>
  <si>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</si>
  <si>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</si>
  <si>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</si>
  <si>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</si>
  <si>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</si>
  <si>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</si>
  <si>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</si>
  <si>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</si>
  <si>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</si>
  <si>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</si>
  <si>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без субъектов малого предпринимательства; млн. руб.</t>
  </si>
  <si>
    <t>Раздел F: строительство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</si>
  <si>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</si>
  <si>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</si>
  <si>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</si>
  <si>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</si>
  <si>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</si>
  <si>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</si>
  <si>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</si>
  <si>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</si>
  <si>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</si>
  <si>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</si>
  <si>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</si>
  <si>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</si>
  <si>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</si>
  <si>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</si>
  <si>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</si>
  <si>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</si>
  <si>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</si>
  <si>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</si>
  <si>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</si>
  <si>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</si>
  <si>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</si>
  <si>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</si>
  <si>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</si>
  <si>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</si>
  <si>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</si>
  <si>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</si>
  <si>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</si>
  <si>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</si>
  <si>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</si>
  <si>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</si>
  <si>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</si>
  <si>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</si>
  <si>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</si>
  <si>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</si>
  <si>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</si>
  <si>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</si>
  <si>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 xml:space="preserve"> 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</si>
  <si>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</si>
  <si>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</si>
  <si>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</si>
  <si>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</si>
  <si>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</si>
  <si>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</si>
  <si>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</si>
  <si>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</si>
  <si>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</si>
  <si>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</si>
  <si>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</si>
  <si>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</si>
  <si>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</si>
  <si>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</si>
  <si>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</si>
  <si>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</si>
  <si>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</si>
  <si>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</si>
  <si>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</si>
  <si>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</si>
  <si>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</si>
  <si>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</si>
  <si>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</si>
  <si>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</si>
  <si>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</si>
  <si>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</si>
  <si>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</si>
  <si>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</si>
  <si>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</si>
  <si>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</si>
  <si>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</si>
  <si>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</si>
  <si>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% к предыдущему году в действующих ценах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</si>
  <si>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</si>
  <si>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</si>
  <si>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</si>
  <si>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</si>
  <si>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</si>
  <si>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</si>
  <si>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</si>
  <si>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</si>
  <si>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</si>
  <si>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</si>
  <si>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</si>
  <si>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</si>
  <si>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</si>
  <si>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</si>
  <si>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</si>
  <si>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</si>
  <si>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</si>
  <si>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</si>
  <si>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</si>
  <si>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</si>
  <si>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</si>
  <si>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</si>
  <si>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</si>
  <si>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</si>
  <si>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</si>
  <si>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</si>
  <si>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% к предыдущему году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</si>
  <si>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</si>
  <si>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</si>
  <si>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</si>
  <si>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</si>
  <si>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</si>
  <si>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</si>
  <si>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</si>
  <si>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</si>
  <si>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</si>
  <si>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</si>
  <si>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</si>
  <si>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</si>
  <si>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</si>
  <si>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</si>
  <si>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</si>
  <si>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</si>
  <si>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</si>
  <si>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</si>
  <si>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</si>
  <si>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</si>
  <si>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</si>
  <si>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</si>
  <si>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Темп роста отгрузки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</si>
  <si>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</si>
  <si>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</si>
  <si>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- 05 Добыча угля</t>
  </si>
  <si>
    <t>Темп роста отгрузки - 05 Добыча угля</t>
  </si>
  <si>
    <t>Индекс-дефлятор отрузки - 05 Добыча угля</t>
  </si>
  <si>
    <t>Индекс производства - 05 Добыча угля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</si>
  <si>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</si>
  <si>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</si>
  <si>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</si>
  <si>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</si>
  <si>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</si>
  <si>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Темп роста отгрузки -10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</si>
  <si>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</si>
  <si>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</si>
  <si>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</si>
  <si>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Темп роста отгрузки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</si>
  <si>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</si>
  <si>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</si>
  <si>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Обеспечение электрической энергией, газом и паром; кондиционирование воздуха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</si>
  <si>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</si>
  <si>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Раздел А: сельское, лесное хозяйство, охота, рыболовство и рыбоводство</t>
  </si>
  <si>
    <t>Раздел В: добыча полезных ископаемых</t>
  </si>
  <si>
    <t>07, 08 Добыча металлических руд и прочих полезных ископаемых</t>
  </si>
  <si>
    <t>10, 11, 12 Производство пищевых продуктов, напитков и табачных изделий</t>
  </si>
  <si>
    <t>13, 14 Производство текстильных изделий, одежды</t>
  </si>
  <si>
    <t>15 Производство кожи и изделий из кожи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</si>
  <si>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</si>
  <si>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</si>
  <si>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</si>
  <si>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</si>
  <si>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</si>
  <si>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</si>
  <si>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</si>
  <si>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17, 18 Производство бумаги и бумажных изделий, деятельность полиграфическая и копирование носителей информации</t>
  </si>
  <si>
    <t>19 Производство кокса и нефтепродуктов</t>
  </si>
  <si>
    <t>23 Производство прочей неметаллической минеральной продукции</t>
  </si>
  <si>
    <t>28 Производство машин и оборудования, не включенных в другие группировки</t>
  </si>
  <si>
    <t>26, 27 Производство компьютеров, электронных и  оптических изделий, производство электрического оборудования</t>
  </si>
  <si>
    <t>29, 30 Производство автотранспортных средств, прицепов и полуприцепов, производство прочих транспортных средств и оборудования</t>
  </si>
  <si>
    <t>31 Производство мебели</t>
  </si>
  <si>
    <t>32 Производство прочих готовых изделий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</si>
  <si>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</si>
  <si>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</si>
  <si>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</si>
  <si>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</si>
  <si>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</si>
  <si>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</si>
  <si>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</si>
  <si>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O: Государственное управление и обеспечение военной безопасности; социальное обеспечение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</si>
  <si>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</si>
  <si>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</si>
  <si>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</si>
  <si>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</si>
  <si>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</si>
  <si>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</si>
  <si>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Раздел С: обрабатывающие производства</t>
  </si>
  <si>
    <t>Раздел H: Транспортировка и хранение</t>
  </si>
  <si>
    <t>05, 06 Добыча топливно-энергетических полезных ископаемых</t>
  </si>
  <si>
    <t>21 Производство лекарственных средств и материалов, применяемых в медицинских целях</t>
  </si>
  <si>
    <t>24, 25 Производство металлургическое,  готовых металлических изделий, кроме машин и оборудования</t>
  </si>
  <si>
    <t>20, 22 Производство химических веществ и химических продуктов, резиновых и пластмассовых изделий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</si>
  <si>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</si>
  <si>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</si>
  <si>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</si>
  <si>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</si>
  <si>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</si>
  <si>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Всего по обследуемым видам экономической деятельности</t>
  </si>
  <si>
    <t>00</t>
  </si>
  <si>
    <t>Промышленное производство (промышленность)</t>
  </si>
  <si>
    <t>102.АГ</t>
  </si>
  <si>
    <t>Сельское хозяйство 01.1 + 01.2 + 01.3 + 01.4 +0 1.5</t>
  </si>
  <si>
    <t>01.02.АГ</t>
  </si>
  <si>
    <t>Растениеводство          01.1+01.2+01.3</t>
  </si>
  <si>
    <t>01.03.АГ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</si>
  <si>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</si>
  <si>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</si>
  <si>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</si>
  <si>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</si>
  <si>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РАЗДЕЛ A 01</t>
  </si>
  <si>
    <t>РАЗДЕЛ A</t>
  </si>
  <si>
    <t>Подраздел AA</t>
  </si>
  <si>
    <t>Подраздел AA 01</t>
  </si>
  <si>
    <t>Сельское хозяйство, охота и предоставление услуг в этих областях</t>
  </si>
  <si>
    <t>Выращивание однолетних культур</t>
  </si>
  <si>
    <t>01.1</t>
  </si>
  <si>
    <t>РАЗДЕЛ A 01.1</t>
  </si>
  <si>
    <t>Подраздел AA 01.1</t>
  </si>
  <si>
    <t>Растениеводство</t>
  </si>
  <si>
    <t>Выращивание многолетних культур</t>
  </si>
  <si>
    <t>01.2</t>
  </si>
  <si>
    <t>РАЗДЕЛ A 01.2</t>
  </si>
  <si>
    <t>01.13</t>
  </si>
  <si>
    <t>Подраздел AA 01.13</t>
  </si>
  <si>
    <t>Выращивание фруктов, орехов, культур для производства напитков и пряностей</t>
  </si>
  <si>
    <t>Выращивание рассады</t>
  </si>
  <si>
    <t>01.3</t>
  </si>
  <si>
    <t>РАЗДЕЛ A 01.3</t>
  </si>
  <si>
    <t>01.12.2</t>
  </si>
  <si>
    <t>Подраздел AA 01.12.2</t>
  </si>
  <si>
    <t>Декоративное садоводство и производство продукции питомников</t>
  </si>
  <si>
    <t>Животноводство</t>
  </si>
  <si>
    <t>01.4</t>
  </si>
  <si>
    <t>РАЗДЕЛ A 01.4</t>
  </si>
  <si>
    <t>Подраздел AA 01.2</t>
  </si>
  <si>
    <t>Смешанное сельское хозяйство</t>
  </si>
  <si>
    <t>01.5</t>
  </si>
  <si>
    <t>РАЗДЕЛ A 01.5</t>
  </si>
  <si>
    <t>Подраздел AA 01.3</t>
  </si>
  <si>
    <t>Растениеводство в сочетании с животноводством (смешанное сельское хозяйство)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</si>
  <si>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</si>
  <si>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</si>
  <si>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РАЗДЕЛ A 01.6</t>
  </si>
  <si>
    <t>Подраздел AA 01.4</t>
  </si>
  <si>
    <t>Предоставление услуг в области растениеводства, декоративного садоводства и животноводства, кроме ветеринарных услуг</t>
  </si>
  <si>
    <t>Охота, отлов и отстрел диких животных, включая предоставление услуг в этих областях</t>
  </si>
  <si>
    <t>01.7</t>
  </si>
  <si>
    <t>РАЗДЕЛ A 01.7</t>
  </si>
  <si>
    <t>Подраздел AA 01.5</t>
  </si>
  <si>
    <t>Охота и разведение диких животных, включая предоставление услуг в этих областях</t>
  </si>
  <si>
    <t>Лесоводство и лесозаготовки</t>
  </si>
  <si>
    <t>02</t>
  </si>
  <si>
    <t>РАЗДЕЛ A 02</t>
  </si>
  <si>
    <t>Подраздел AA 02</t>
  </si>
  <si>
    <t>Лесное хозяйство, лесозаготовки и предоставление услуг в этих областях</t>
  </si>
  <si>
    <t>Лесоводство и прочая лесохозяйственная деятельность</t>
  </si>
  <si>
    <t>02.1</t>
  </si>
  <si>
    <t>РАЗДЕЛ A 02.1</t>
  </si>
  <si>
    <t>02.0</t>
  </si>
  <si>
    <t>Подраздел AA 02.0</t>
  </si>
  <si>
    <t>Лесное хозяйство и предоставление услуг в этой области</t>
  </si>
  <si>
    <t>Лесозаготовки</t>
  </si>
  <si>
    <t>02.2</t>
  </si>
  <si>
    <t>РАЗДЕЛ A 02.2</t>
  </si>
  <si>
    <t>02.01.1</t>
  </si>
  <si>
    <t>Подраздел AA 02.01.1</t>
  </si>
  <si>
    <t>Сбор и заготовка пищевых лесных ресурсов, недревесных лесных ресурсов и лекарственных растений</t>
  </si>
  <si>
    <t>02.3</t>
  </si>
  <si>
    <t>РАЗДЕЛ A 02.3</t>
  </si>
  <si>
    <t>Предоставление услуг в области лесоводства и лесозаготовок</t>
  </si>
  <si>
    <t>02.4</t>
  </si>
  <si>
    <t>РАЗДЕЛ A 02.4</t>
  </si>
  <si>
    <t>02.02</t>
  </si>
  <si>
    <t>Подраздел AA 02.02</t>
  </si>
  <si>
    <t>Рыболовство и рыбоводство</t>
  </si>
  <si>
    <t>03</t>
  </si>
  <si>
    <t>РАЗДЕЛ A 03</t>
  </si>
  <si>
    <t>РАЗДЕЛ B</t>
  </si>
  <si>
    <t>Подраздел BA</t>
  </si>
  <si>
    <t>05</t>
  </si>
  <si>
    <t>Подраздел BA 05</t>
  </si>
  <si>
    <t>Рыболовство, рыбоводство и предоставление услуг в этих областях</t>
  </si>
  <si>
    <t>Рыболовство</t>
  </si>
  <si>
    <t>03.1</t>
  </si>
  <si>
    <t>РАЗДЕЛ A 03.1</t>
  </si>
  <si>
    <t>05.01</t>
  </si>
  <si>
    <t>Подраздел BA 05.01</t>
  </si>
  <si>
    <t>Рыбоводство</t>
  </si>
  <si>
    <t>03.2</t>
  </si>
  <si>
    <t>РАЗДЕЛ A 03.2</t>
  </si>
  <si>
    <t>05.02</t>
  </si>
  <si>
    <t>Подраздел BA 05.02</t>
  </si>
  <si>
    <t>ДОБЫЧА ПОЛЕЗНЫХ ИСКОПАЕМЫХ</t>
  </si>
  <si>
    <t>B</t>
  </si>
  <si>
    <t>Добыча угля</t>
  </si>
  <si>
    <t>РАЗДЕЛ B 05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</si>
  <si>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</si>
  <si>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</si>
  <si>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</si>
  <si>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</si>
  <si>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</si>
  <si>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</si>
  <si>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</si>
  <si>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</si>
  <si>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</si>
  <si>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</si>
  <si>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</si>
  <si>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</si>
  <si>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</si>
  <si>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</si>
  <si>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</si>
  <si>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</si>
  <si>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</si>
  <si>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</si>
  <si>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</si>
  <si>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</si>
  <si>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</si>
  <si>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</si>
  <si>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</si>
  <si>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</si>
  <si>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</si>
  <si>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</si>
  <si>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</si>
  <si>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</si>
  <si>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</si>
  <si>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</si>
  <si>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</si>
  <si>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</si>
  <si>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</si>
  <si>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</si>
  <si>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</si>
  <si>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</si>
  <si>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</si>
  <si>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</si>
  <si>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</si>
  <si>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</si>
  <si>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</si>
  <si>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</si>
  <si>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</si>
  <si>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</si>
  <si>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</si>
  <si>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</si>
  <si>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</si>
  <si>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</si>
  <si>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</si>
  <si>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</si>
  <si>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</si>
  <si>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</si>
  <si>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</si>
  <si>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</si>
  <si>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</si>
  <si>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</si>
  <si>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</si>
  <si>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</si>
  <si>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</si>
  <si>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</si>
  <si>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</si>
  <si>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</si>
  <si>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</si>
  <si>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</si>
  <si>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</si>
  <si>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</si>
  <si>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</si>
  <si>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</si>
  <si>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</si>
  <si>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</si>
  <si>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</si>
  <si>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</si>
  <si>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</si>
  <si>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</si>
  <si>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</si>
  <si>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</si>
  <si>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</si>
  <si>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</si>
  <si>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</si>
  <si>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</si>
  <si>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</si>
  <si>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</si>
  <si>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</si>
  <si>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</si>
  <si>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</si>
  <si>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</si>
  <si>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</si>
  <si>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</si>
  <si>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</si>
  <si>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</si>
  <si>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</si>
  <si>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</si>
  <si>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</si>
  <si>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</si>
  <si>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</si>
  <si>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</si>
  <si>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</si>
  <si>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</si>
  <si>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</si>
  <si>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</si>
  <si>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</si>
  <si>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</si>
  <si>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</si>
  <si>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</si>
  <si>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</si>
  <si>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</si>
  <si>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</si>
  <si>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</si>
  <si>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</si>
  <si>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</si>
  <si>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</si>
  <si>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</si>
  <si>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</si>
  <si>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</si>
  <si>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</si>
  <si>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</si>
  <si>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</si>
  <si>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</si>
  <si>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</si>
  <si>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</si>
  <si>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</si>
  <si>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</si>
  <si>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</si>
  <si>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</si>
  <si>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</si>
  <si>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</si>
  <si>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</si>
  <si>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</si>
  <si>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</si>
  <si>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</si>
  <si>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</si>
  <si>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</si>
  <si>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</si>
  <si>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Производство напитков</t>
  </si>
  <si>
    <t>РАЗДЕЛ C 11</t>
  </si>
  <si>
    <t>11.0</t>
  </si>
  <si>
    <t>РАЗДЕЛ C 11.0</t>
  </si>
  <si>
    <t>15.9</t>
  </si>
  <si>
    <t>Подраздел DA 15.9</t>
  </si>
  <si>
    <t>Производство табачных изделий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</si>
  <si>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</si>
  <si>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</si>
  <si>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</si>
  <si>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</si>
  <si>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</si>
  <si>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</si>
  <si>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</si>
  <si>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</si>
  <si>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</si>
  <si>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</si>
  <si>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</si>
  <si>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</si>
  <si>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</si>
  <si>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</si>
  <si>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</si>
  <si>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</si>
  <si>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</si>
  <si>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</si>
  <si>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</si>
  <si>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</si>
  <si>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</si>
  <si>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</si>
  <si>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</si>
  <si>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</si>
  <si>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</si>
  <si>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</si>
  <si>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</si>
  <si>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</si>
  <si>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</si>
  <si>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</si>
  <si>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</si>
  <si>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</si>
  <si>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</si>
  <si>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</si>
  <si>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</si>
  <si>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Производство одежды</t>
  </si>
  <si>
    <t>РАЗДЕЛ C 14</t>
  </si>
  <si>
    <t>18</t>
  </si>
  <si>
    <t>Подраздел DB 18</t>
  </si>
  <si>
    <t>Производство одежды; выделка и крашение меха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</si>
  <si>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</si>
  <si>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</si>
  <si>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</si>
  <si>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</si>
  <si>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</si>
  <si>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</si>
  <si>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</si>
  <si>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</si>
  <si>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</si>
  <si>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</si>
  <si>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</si>
  <si>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</si>
  <si>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</si>
  <si>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</si>
  <si>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</si>
  <si>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</si>
  <si>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</si>
  <si>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</si>
  <si>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</si>
  <si>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</si>
  <si>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</si>
  <si>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</si>
  <si>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</si>
  <si>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</si>
  <si>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</si>
  <si>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</si>
  <si>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</si>
  <si>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</si>
  <si>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</si>
  <si>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</si>
  <si>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</si>
  <si>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</si>
  <si>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</si>
  <si>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</si>
  <si>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</si>
  <si>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</si>
  <si>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</si>
  <si>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</si>
  <si>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</si>
  <si>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</si>
  <si>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</si>
  <si>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</si>
  <si>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</si>
  <si>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</si>
  <si>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</si>
  <si>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</si>
  <si>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</si>
  <si>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</si>
  <si>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</si>
  <si>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</si>
  <si>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</si>
  <si>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</si>
  <si>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</si>
  <si>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</si>
  <si>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</si>
  <si>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</si>
  <si>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</si>
  <si>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</si>
  <si>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</si>
  <si>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</si>
  <si>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</si>
  <si>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Деятельность полиграфическая и копирование носителей информации</t>
  </si>
  <si>
    <t>РАЗДЕЛ C 18</t>
  </si>
  <si>
    <t>22</t>
  </si>
  <si>
    <t>Подраздел DE 22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</si>
  <si>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</si>
  <si>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</si>
  <si>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</si>
  <si>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</si>
  <si>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</si>
  <si>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</si>
  <si>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</si>
  <si>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</si>
  <si>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</si>
  <si>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</si>
  <si>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</si>
  <si>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</si>
  <si>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</si>
  <si>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</si>
  <si>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</si>
  <si>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</si>
  <si>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</si>
  <si>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</si>
  <si>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</si>
  <si>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</si>
  <si>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</si>
  <si>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</si>
  <si>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</si>
  <si>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</si>
  <si>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</si>
  <si>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</si>
  <si>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</si>
  <si>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</si>
  <si>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</si>
  <si>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</si>
  <si>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</si>
  <si>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</si>
  <si>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</si>
  <si>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</si>
  <si>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</si>
  <si>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</si>
  <si>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</si>
  <si>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</si>
  <si>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</si>
  <si>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</si>
  <si>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</si>
  <si>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</si>
  <si>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</si>
  <si>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</si>
  <si>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</si>
  <si>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</si>
  <si>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</si>
  <si>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</si>
  <si>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</si>
  <si>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</si>
  <si>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</si>
  <si>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</si>
  <si>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</si>
  <si>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</si>
  <si>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</si>
  <si>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</si>
  <si>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</si>
  <si>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</si>
  <si>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</si>
  <si>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</si>
  <si>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</si>
  <si>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</si>
  <si>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</si>
  <si>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</si>
  <si>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</si>
  <si>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24.7</t>
  </si>
  <si>
    <t>Подраздел DG 24.7</t>
  </si>
  <si>
    <t>Производство искусственных и синтетических волокон</t>
  </si>
  <si>
    <t>Производство лекарственных средств и материалов, применяемых в медицинских целях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</si>
  <si>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</si>
  <si>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</si>
  <si>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</si>
  <si>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</si>
  <si>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</si>
  <si>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</si>
  <si>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</si>
  <si>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</si>
  <si>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</si>
  <si>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</si>
  <si>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</si>
  <si>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Производство резиновых и пластмассовых изделий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</si>
  <si>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</si>
  <si>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</si>
  <si>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</si>
  <si>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</si>
  <si>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</si>
  <si>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</si>
  <si>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</si>
  <si>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</si>
  <si>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</si>
  <si>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</si>
  <si>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</si>
  <si>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</si>
  <si>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</si>
  <si>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</si>
  <si>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</si>
  <si>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</si>
  <si>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</si>
  <si>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</si>
  <si>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</si>
  <si>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</si>
  <si>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</si>
  <si>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</si>
  <si>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</si>
  <si>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</si>
  <si>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</si>
  <si>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</si>
  <si>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</si>
  <si>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</si>
  <si>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</si>
  <si>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</si>
  <si>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</si>
  <si>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</si>
  <si>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</si>
  <si>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</si>
  <si>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</si>
  <si>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</si>
  <si>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</si>
  <si>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</si>
  <si>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</si>
  <si>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</si>
  <si>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</si>
  <si>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</si>
  <si>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</si>
  <si>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</si>
  <si>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</si>
  <si>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</si>
  <si>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</si>
  <si>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</si>
  <si>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</si>
  <si>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</si>
  <si>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</si>
  <si>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</si>
  <si>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</si>
  <si>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</si>
  <si>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</si>
  <si>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</si>
  <si>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</si>
  <si>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</si>
  <si>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</si>
  <si>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</si>
  <si>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</si>
  <si>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</si>
  <si>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</si>
  <si>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</si>
  <si>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</si>
  <si>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</si>
  <si>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</si>
  <si>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</si>
  <si>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</si>
  <si>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</si>
  <si>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</si>
  <si>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</si>
  <si>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</si>
  <si>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</si>
  <si>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</si>
  <si>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</si>
  <si>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</si>
  <si>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</si>
  <si>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</si>
  <si>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Прочая первичная обработка чугуна и стали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</si>
  <si>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</si>
  <si>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</si>
  <si>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</si>
  <si>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</si>
  <si>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</si>
  <si>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</si>
  <si>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</si>
  <si>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</si>
  <si>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</si>
  <si>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</si>
  <si>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Производство готовых металлических изделий, кроме машин и оборудования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</si>
  <si>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</si>
  <si>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</si>
  <si>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</si>
  <si>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</si>
  <si>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</si>
  <si>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</si>
  <si>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</si>
  <si>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</si>
  <si>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</si>
  <si>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</si>
  <si>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</si>
  <si>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</si>
  <si>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</si>
  <si>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</si>
  <si>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</si>
  <si>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</si>
  <si>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</si>
  <si>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</si>
  <si>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</si>
  <si>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</si>
  <si>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</si>
  <si>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</si>
  <si>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</si>
  <si>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</si>
  <si>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</si>
  <si>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</si>
  <si>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</si>
  <si>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</si>
  <si>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</si>
  <si>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</si>
  <si>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</si>
  <si>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</si>
  <si>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</si>
  <si>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</si>
  <si>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</si>
  <si>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</si>
  <si>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</si>
  <si>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</si>
  <si>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Производство компьютеров, электронных и оптических изделий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</si>
  <si>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</si>
  <si>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</si>
  <si>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</si>
  <si>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</si>
  <si>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</si>
  <si>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</si>
  <si>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</si>
  <si>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</si>
  <si>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</si>
  <si>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</si>
  <si>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</si>
  <si>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</si>
  <si>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</si>
  <si>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</si>
  <si>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</si>
  <si>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</si>
  <si>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</si>
  <si>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</si>
  <si>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</si>
  <si>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</si>
  <si>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</si>
  <si>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</si>
  <si>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</si>
  <si>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</si>
  <si>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</si>
  <si>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</si>
  <si>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</si>
  <si>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</si>
  <si>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</si>
  <si>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</si>
  <si>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</si>
  <si>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</si>
  <si>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</si>
  <si>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</si>
  <si>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</si>
  <si>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</si>
  <si>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</si>
  <si>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</si>
  <si>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</si>
  <si>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</si>
  <si>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</si>
  <si>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</si>
  <si>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</si>
  <si>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</si>
  <si>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</si>
  <si>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</si>
  <si>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</si>
  <si>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</si>
  <si>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</si>
  <si>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</si>
  <si>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</si>
  <si>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</si>
  <si>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</si>
  <si>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</si>
  <si>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</si>
  <si>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</si>
  <si>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</si>
  <si>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</si>
  <si>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</si>
  <si>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</si>
  <si>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</si>
  <si>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</si>
  <si>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</si>
  <si>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</si>
  <si>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</si>
  <si>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</si>
  <si>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</si>
  <si>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</si>
  <si>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</si>
  <si>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</si>
  <si>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</si>
  <si>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</si>
  <si>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</si>
  <si>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</si>
  <si>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</si>
  <si>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</si>
  <si>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</si>
  <si>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</si>
  <si>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</si>
  <si>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</si>
  <si>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</si>
  <si>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</si>
  <si>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</si>
  <si>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</si>
  <si>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</si>
  <si>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</si>
  <si>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</si>
  <si>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</si>
  <si>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</si>
  <si>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</si>
  <si>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</si>
  <si>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</si>
  <si>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</si>
  <si>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</si>
  <si>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</si>
  <si>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</si>
  <si>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</si>
  <si>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</si>
  <si>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</si>
  <si>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</si>
  <si>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</si>
  <si>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</si>
  <si>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</si>
  <si>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</si>
  <si>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</si>
  <si>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</si>
  <si>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</si>
  <si>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</si>
  <si>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</si>
  <si>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</si>
  <si>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</si>
  <si>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</si>
  <si>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</si>
  <si>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</si>
  <si>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</si>
  <si>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</si>
  <si>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</si>
  <si>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</si>
  <si>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</si>
  <si>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</si>
  <si>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</si>
  <si>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</si>
  <si>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</si>
  <si>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</si>
  <si>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</si>
  <si>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</si>
  <si>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</si>
  <si>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</si>
  <si>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</si>
  <si>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</si>
  <si>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Производство прочих транспортных средств и оборудования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</si>
  <si>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</si>
  <si>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</si>
  <si>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</si>
  <si>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</si>
  <si>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</si>
  <si>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</si>
  <si>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</si>
  <si>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</si>
  <si>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</si>
  <si>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</si>
  <si>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</si>
  <si>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</si>
  <si>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</si>
  <si>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</si>
  <si>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</si>
  <si>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</si>
  <si>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</si>
  <si>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</si>
  <si>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</si>
  <si>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</si>
  <si>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</si>
  <si>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</si>
  <si>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</si>
  <si>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</si>
  <si>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</si>
  <si>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Производство мебели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</si>
  <si>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</si>
  <si>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</si>
  <si>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</si>
  <si>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</si>
  <si>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</si>
  <si>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</si>
  <si>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</si>
  <si>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</si>
  <si>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Подраздел DN 36.1</t>
  </si>
  <si>
    <t>Производство прочих готовых изделий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</si>
  <si>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</si>
  <si>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</si>
  <si>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</si>
  <si>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</si>
  <si>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</si>
  <si>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</si>
  <si>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</si>
  <si>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</si>
  <si>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</si>
  <si>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</si>
  <si>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</si>
  <si>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</si>
  <si>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</si>
  <si>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</si>
  <si>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</si>
  <si>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</si>
  <si>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</si>
  <si>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</si>
  <si>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</si>
  <si>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</si>
  <si>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</si>
  <si>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</si>
  <si>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</si>
  <si>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</si>
  <si>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</si>
  <si>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</si>
  <si>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</si>
  <si>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</si>
  <si>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</si>
  <si>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</si>
  <si>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</si>
  <si>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</si>
  <si>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Ремонт и монтаж машин и оборудования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</si>
  <si>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</si>
  <si>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</si>
  <si>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</si>
  <si>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</si>
  <si>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</si>
  <si>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</si>
  <si>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</si>
  <si>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</si>
  <si>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РАЗДЕЛ D 35</t>
  </si>
  <si>
    <t>РАЗДЕЛ E</t>
  </si>
  <si>
    <t>Подраздел EA</t>
  </si>
  <si>
    <t>40</t>
  </si>
  <si>
    <t>Подраздел EA 40</t>
  </si>
  <si>
    <t>Производство, передача и распределение электроэнергии, газа, пара и горячей воды</t>
  </si>
  <si>
    <t>Производство, передача и распределение электроэнергии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</si>
  <si>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</si>
  <si>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</si>
  <si>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</si>
  <si>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</si>
  <si>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</si>
  <si>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</si>
  <si>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</si>
  <si>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</si>
  <si>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</si>
  <si>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</si>
  <si>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</si>
  <si>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</si>
  <si>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</si>
  <si>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</si>
  <si>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</si>
  <si>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</si>
  <si>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</si>
  <si>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</si>
  <si>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</si>
  <si>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</si>
  <si>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</si>
  <si>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</si>
  <si>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</si>
  <si>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</si>
  <si>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</si>
  <si>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</si>
  <si>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</si>
  <si>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</si>
  <si>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</si>
  <si>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</si>
  <si>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</si>
  <si>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</si>
  <si>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</si>
  <si>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</si>
  <si>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</si>
  <si>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</si>
  <si>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</si>
  <si>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</si>
  <si>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</si>
  <si>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</si>
  <si>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</si>
  <si>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</si>
  <si>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</si>
  <si>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</si>
  <si>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</si>
  <si>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</si>
  <si>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</si>
  <si>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</si>
  <si>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</si>
  <si>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</si>
  <si>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</si>
  <si>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</si>
  <si>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</si>
  <si>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</si>
  <si>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</si>
  <si>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</si>
  <si>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</si>
  <si>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</si>
  <si>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</si>
  <si>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</si>
  <si>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</si>
  <si>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СТРОИТЕЛЬСТВО</t>
  </si>
  <si>
    <t>F</t>
  </si>
  <si>
    <t>Строительство зданий</t>
  </si>
  <si>
    <t>РАЗДЕЛ F 41</t>
  </si>
  <si>
    <t>РАЗДЕЛ F</t>
  </si>
  <si>
    <t>Подраздел FA</t>
  </si>
  <si>
    <t>45</t>
  </si>
  <si>
    <t>Подраздел FA 45</t>
  </si>
  <si>
    <t>Строительство</t>
  </si>
  <si>
    <t>Строительство жилых и нежилых зданий</t>
  </si>
  <si>
    <t>41.2</t>
  </si>
  <si>
    <t>РАЗДЕЛ F 41.2</t>
  </si>
  <si>
    <t>45.2</t>
  </si>
  <si>
    <t>Подраздел FA 45.2</t>
  </si>
  <si>
    <t>Строительство зданий и сооружений</t>
  </si>
  <si>
    <t>Строительство инженерных сооружений</t>
  </si>
  <si>
    <t>42</t>
  </si>
  <si>
    <t>РАЗДЕЛ F 42</t>
  </si>
  <si>
    <t>Строительство автомобильных и железных дорог</t>
  </si>
  <si>
    <t>42.1</t>
  </si>
  <si>
    <t>РАЗДЕЛ F 42.1</t>
  </si>
  <si>
    <t>Строительство инженерных коммуникаций</t>
  </si>
  <si>
    <t>42.2</t>
  </si>
  <si>
    <t>РАЗДЕЛ F 42.2</t>
  </si>
  <si>
    <t>Строительство прочих инженерных сооружений</t>
  </si>
  <si>
    <t>42.9</t>
  </si>
  <si>
    <t>РАЗДЕЛ F 42.9</t>
  </si>
  <si>
    <t>Работы строительные специализированные</t>
  </si>
  <si>
    <t>43</t>
  </si>
  <si>
    <t>РАЗДЕЛ F 43</t>
  </si>
  <si>
    <t>Разборка и снос зданий, подготовка строительного участка</t>
  </si>
  <si>
    <t>43.1</t>
  </si>
  <si>
    <t>РАЗДЕЛ F 43.1</t>
  </si>
  <si>
    <t>Производство электромонтажных, санитарно-технических и прочих строительно-монтажных работ</t>
  </si>
  <si>
    <t>43.2</t>
  </si>
  <si>
    <t>РАЗДЕЛ F 43.2</t>
  </si>
  <si>
    <t>45.3</t>
  </si>
  <si>
    <t>Подраздел FA 45.3</t>
  </si>
  <si>
    <t>Монтаж инженерного оборудования зданий и сооружений</t>
  </si>
  <si>
    <t>Работы строительные отделочные</t>
  </si>
  <si>
    <t>43.3</t>
  </si>
  <si>
    <t>РАЗДЕЛ F 43.3</t>
  </si>
  <si>
    <t>45.4</t>
  </si>
  <si>
    <t>Подраздел FA 45.4</t>
  </si>
  <si>
    <t>Производство отделочных работ</t>
  </si>
  <si>
    <t>Работы строительные специализированные прочие</t>
  </si>
  <si>
    <t>43.9</t>
  </si>
  <si>
    <t>РАЗДЕЛ F 43.9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</si>
  <si>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</si>
  <si>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</si>
  <si>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</si>
  <si>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РАЗДЕЛ G 45</t>
  </si>
  <si>
    <t>РАЗДЕЛ G</t>
  </si>
  <si>
    <t>Подраздел GA</t>
  </si>
  <si>
    <t>50</t>
  </si>
  <si>
    <t>Подраздел GA 50</t>
  </si>
  <si>
    <t>Торговля автотранспортными средствами и мотоциклами, их техническое обслуживание и ремонт</t>
  </si>
  <si>
    <t>Торговля автотранспортными средствами</t>
  </si>
  <si>
    <t>45.1</t>
  </si>
  <si>
    <t>РАЗДЕЛ G 45.1</t>
  </si>
  <si>
    <t>50.1</t>
  </si>
  <si>
    <t>Подраздел GA 50.1</t>
  </si>
  <si>
    <t>Техническое обслуживание и ремонт автотранспортных средств</t>
  </si>
  <si>
    <t>РАЗДЕЛ G 45.2</t>
  </si>
  <si>
    <t>50.2</t>
  </si>
  <si>
    <t>Подраздел GA 50.2</t>
  </si>
  <si>
    <t>Торговля автомобильными деталями, узлами и принадлежностями</t>
  </si>
  <si>
    <t>РАЗДЕЛ G 45.3</t>
  </si>
  <si>
    <t>50.3</t>
  </si>
  <si>
    <t>Подраздел GA 50.3</t>
  </si>
  <si>
    <t>Торговля мотоциклами, их деталями, узлами и принадлежностями; техническое обслуживание и ремонт мотоциклов</t>
  </si>
  <si>
    <t>РАЗДЕЛ G 45.4</t>
  </si>
  <si>
    <t>50.4</t>
  </si>
  <si>
    <t>Подраздел GA 50.4</t>
  </si>
  <si>
    <t>Торговля оптовая, кроме оптовой торговли автотранспортными средствами и мотоциклами</t>
  </si>
  <si>
    <t>46</t>
  </si>
  <si>
    <t>РАЗДЕЛ G 46</t>
  </si>
  <si>
    <t>51</t>
  </si>
  <si>
    <t>Подраздел GA 51</t>
  </si>
  <si>
    <t>Оптовая торговля, включая торговлю через агентов, кроме торговли автотранспортными средствами и мотоциклами</t>
  </si>
  <si>
    <t>Торговля оптовая за вознаграждение или на договорной основе</t>
  </si>
  <si>
    <t>46.1</t>
  </si>
  <si>
    <t>РАЗДЕЛ G 46.1</t>
  </si>
  <si>
    <t>51.1</t>
  </si>
  <si>
    <t>Подраздел GA 51.1</t>
  </si>
  <si>
    <t>Оптовая торговля через агентов (за вознаграждение или на договорной основе)</t>
  </si>
  <si>
    <t>Торговля оптовая сельскохозяйственным сырьем и живыми животными</t>
  </si>
  <si>
    <t>46.2</t>
  </si>
  <si>
    <t>РАЗДЕЛ G 46.2</t>
  </si>
  <si>
    <t>51.2</t>
  </si>
  <si>
    <t>Подраздел GA 51.2</t>
  </si>
  <si>
    <t>Оптовая торговля сельскохозяйственным сырьем и живыми животными</t>
  </si>
  <si>
    <t>Торговля оптовая пищевыми продуктами, напитками и табачными изделиями</t>
  </si>
  <si>
    <t>46.3</t>
  </si>
  <si>
    <t>РАЗДЕЛ G 46.3</t>
  </si>
  <si>
    <t>51.3</t>
  </si>
  <si>
    <t>Подраздел GA 51.3</t>
  </si>
  <si>
    <t>Оптовая торговля пищевыми продуктами, включая напитки, и табачными изделиями</t>
  </si>
  <si>
    <t>Торговля оптовая непродовольственными потребительскими товарами</t>
  </si>
  <si>
    <t>46.4</t>
  </si>
  <si>
    <t>РАЗДЕЛ G 46.4</t>
  </si>
  <si>
    <t>51.4</t>
  </si>
  <si>
    <t>Подраздел GA 51.4</t>
  </si>
  <si>
    <t>Оптовая торговля непродовольственными потребительскими товарами</t>
  </si>
  <si>
    <t>Торговля оптовая информационным и коммуникационным оборудованием</t>
  </si>
  <si>
    <t>46.5</t>
  </si>
  <si>
    <t>РАЗДЕЛ G 46.5</t>
  </si>
  <si>
    <t>Торговля оптовая прочими машинами, оборудованием и принадлежностями</t>
  </si>
  <si>
    <t>46.6</t>
  </si>
  <si>
    <t>РАЗДЕЛ G 46.6</t>
  </si>
  <si>
    <t>51.8</t>
  </si>
  <si>
    <t>Подраздел GA 51.8</t>
  </si>
  <si>
    <t>Оптовая торговля машинами и оборудованием</t>
  </si>
  <si>
    <t>Торговля оптовая специализированная прочая</t>
  </si>
  <si>
    <t>46.7</t>
  </si>
  <si>
    <t>РАЗДЕЛ G 46.7</t>
  </si>
  <si>
    <t>Торговля оптовая неспециализированная</t>
  </si>
  <si>
    <t>46.9</t>
  </si>
  <si>
    <t>РАЗДЕЛ G 46.9</t>
  </si>
  <si>
    <t>51.9</t>
  </si>
  <si>
    <t>Подраздел GA 51.9</t>
  </si>
  <si>
    <t>Прочая оптовая торговля</t>
  </si>
  <si>
    <t>Торговля розничная, кроме торговли автотранспортными средствами и мотоциклами</t>
  </si>
  <si>
    <t>47</t>
  </si>
  <si>
    <t>РАЗДЕЛ G 47</t>
  </si>
  <si>
    <t>52</t>
  </si>
  <si>
    <t>Подраздел GA 52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</si>
  <si>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</si>
  <si>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Торговля розничная в неспециализированных магазинах</t>
  </si>
  <si>
    <t>47.1</t>
  </si>
  <si>
    <t>РАЗДЕЛ G 47.1</t>
  </si>
  <si>
    <t>52.1</t>
  </si>
  <si>
    <t>Подраздел GA 52.1</t>
  </si>
  <si>
    <t>Розничная торговля в неспециализированных магазинах</t>
  </si>
  <si>
    <t>Торговля розничная пищевыми продуктами, напитками и табачными изделиями в специализированных магазинах</t>
  </si>
  <si>
    <t>47.2</t>
  </si>
  <si>
    <t>РАЗДЕЛ G 47.2</t>
  </si>
  <si>
    <t>52.2</t>
  </si>
  <si>
    <t>Подраздел GA 52.2</t>
  </si>
  <si>
    <t>Розничная торговля пищевыми продуктами, включая напитки, и табачными изделиями в специализированных магазинах</t>
  </si>
  <si>
    <t>Торговля розничная моторным топливом в специализированных магазинах</t>
  </si>
  <si>
    <t>47.3</t>
  </si>
  <si>
    <t>РАЗДЕЛ G 47.3</t>
  </si>
  <si>
    <t>50.5</t>
  </si>
  <si>
    <t>Подраздел GA 50.5</t>
  </si>
  <si>
    <t>Розничная торговля моторным топливом</t>
  </si>
  <si>
    <t>Торговля розничная информационным и коммуникационным оборудованием в специализированных магазинах</t>
  </si>
  <si>
    <t>47.4</t>
  </si>
  <si>
    <t>РАЗДЕЛ G 47.4</t>
  </si>
  <si>
    <t>52.48.13</t>
  </si>
  <si>
    <t>Подраздел GA 52.48.13</t>
  </si>
  <si>
    <t>Розничная торговля компьютерами, программным обеспечением и периферийными устройствами</t>
  </si>
  <si>
    <t>Торговля розничная прочими бытовыми изделиями в специализированных магазинах</t>
  </si>
  <si>
    <t>47.5</t>
  </si>
  <si>
    <t>РАЗДЕЛ G 47.5</t>
  </si>
  <si>
    <t>52.4</t>
  </si>
  <si>
    <t>Подраздел GA 52.4</t>
  </si>
  <si>
    <t>Прочая розничная торговля в специализированных магазинах</t>
  </si>
  <si>
    <t>Торговля розничная товарами культурно-развлекательного назначения в специализированных магазинах</t>
  </si>
  <si>
    <t>47.6</t>
  </si>
  <si>
    <t>РАЗДЕЛ G 47.6</t>
  </si>
  <si>
    <t>Торговля розничная прочими товарами в специализированных магазинах</t>
  </si>
  <si>
    <t>47.7</t>
  </si>
  <si>
    <t>РАЗДЕЛ G 47.7</t>
  </si>
  <si>
    <t>52.48</t>
  </si>
  <si>
    <t>Подраздел GA 52.48</t>
  </si>
  <si>
    <t>Торговля розничная в нестационарных торговых объектах и на рынках</t>
  </si>
  <si>
    <t>47.8</t>
  </si>
  <si>
    <t>РАЗДЕЛ G 47.8</t>
  </si>
  <si>
    <t>52.62</t>
  </si>
  <si>
    <t>Подраздел GA 52.62</t>
  </si>
  <si>
    <t>Розничная торговля в палатках и на рынках</t>
  </si>
  <si>
    <t>Торговля розничная вне магазинов, палаток, рынков</t>
  </si>
  <si>
    <t>47.9</t>
  </si>
  <si>
    <t>РАЗДЕЛ G 47.9</t>
  </si>
  <si>
    <t>52.63</t>
  </si>
  <si>
    <t>Подраздел GA 52.63</t>
  </si>
  <si>
    <t>Прочая розничная торговля вне магазинов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</si>
  <si>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</si>
  <si>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</si>
  <si>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</si>
  <si>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</si>
  <si>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РАЗДЕЛ H 49</t>
  </si>
  <si>
    <t>РАЗДЕЛ H</t>
  </si>
  <si>
    <t>РАЗДЕЛ I</t>
  </si>
  <si>
    <t>Подраздел IA</t>
  </si>
  <si>
    <t>60</t>
  </si>
  <si>
    <t>Подраздел IA 60</t>
  </si>
  <si>
    <t>Деятельность сухопутного транспорта</t>
  </si>
  <si>
    <t>Деятельность железнодорожного транспорта: междугородные и международные пассажирские перевозки</t>
  </si>
  <si>
    <t>49.1</t>
  </si>
  <si>
    <t>РАЗДЕЛ H 49.1</t>
  </si>
  <si>
    <t>60.1</t>
  </si>
  <si>
    <t>Подраздел IA 60.1</t>
  </si>
  <si>
    <t>Деятельность железнодорожного транспорта</t>
  </si>
  <si>
    <t>Деятельность железнодорожного транспорта: грузовые перевозки</t>
  </si>
  <si>
    <t>49.2</t>
  </si>
  <si>
    <t>РАЗДЕЛ H 49.2</t>
  </si>
  <si>
    <t>Деятельность прочего сухопутного пассажирского транспорта</t>
  </si>
  <si>
    <t>49.3</t>
  </si>
  <si>
    <t>РАЗДЕЛ H 49.3</t>
  </si>
  <si>
    <t>60.23</t>
  </si>
  <si>
    <t>Подраздел IA 60.23</t>
  </si>
  <si>
    <t>Деятельность автомобильного грузового транспорта и услуги по перевозкам</t>
  </si>
  <si>
    <t>49.4</t>
  </si>
  <si>
    <t>РАЗДЕЛ H 49.4</t>
  </si>
  <si>
    <t>Деятельность трубопроводного транспорта</t>
  </si>
  <si>
    <t>49.5</t>
  </si>
  <si>
    <t>РАЗДЕЛ H 49.5</t>
  </si>
  <si>
    <t>60.3</t>
  </si>
  <si>
    <t>Подраздел IA 60.3</t>
  </si>
  <si>
    <t>Транспортирование по трубопроводам</t>
  </si>
  <si>
    <t>Деятельность водного транспорта</t>
  </si>
  <si>
    <t>РАЗДЕЛ H 50</t>
  </si>
  <si>
    <t>61</t>
  </si>
  <si>
    <t>Подраздел IA 61</t>
  </si>
  <si>
    <t>Деятельность морского пассажирского транспорта</t>
  </si>
  <si>
    <t>РАЗДЕЛ H 50.1</t>
  </si>
  <si>
    <t>61.10.1</t>
  </si>
  <si>
    <t>Подраздел IA 61.10.1</t>
  </si>
  <si>
    <t>Деятельность морского грузового транспорта</t>
  </si>
  <si>
    <t>РАЗДЕЛ H 50.2</t>
  </si>
  <si>
    <t>61.10.2</t>
  </si>
  <si>
    <t>Подраздел IA 61.10.2</t>
  </si>
  <si>
    <t>Деятельность внутреннего водного пассажирского транспорта</t>
  </si>
  <si>
    <t>РАЗДЕЛ H 50.3</t>
  </si>
  <si>
    <t>61.20.1</t>
  </si>
  <si>
    <t>Подраздел IA 61.20.1</t>
  </si>
  <si>
    <t>Деятельность внутреннего водного грузового транспорта</t>
  </si>
  <si>
    <t>РАЗДЕЛ H 50.4</t>
  </si>
  <si>
    <t>61.20.2</t>
  </si>
  <si>
    <t>Подраздел IA 61.20.2</t>
  </si>
  <si>
    <t>Деятельность воздушного и космического транспорта</t>
  </si>
  <si>
    <t>РАЗДЕЛ H 51</t>
  </si>
  <si>
    <t>62</t>
  </si>
  <si>
    <t>Подраздел IA 62</t>
  </si>
  <si>
    <t>Деятельность пассажирского воздушного транспорта</t>
  </si>
  <si>
    <t>РАЗДЕЛ H 51.1</t>
  </si>
  <si>
    <t>Деятельность грузового воздушного транспорта и космического транспорта</t>
  </si>
  <si>
    <t>РАЗДЕЛ H 51.2</t>
  </si>
  <si>
    <t>62.2</t>
  </si>
  <si>
    <t>Подраздел IA 62.2</t>
  </si>
  <si>
    <t>Деятельность воздушного транспорта, не подчиняющегося расписанию</t>
  </si>
  <si>
    <t>Складское хозяйство и вспомогательная транспортная деятельность</t>
  </si>
  <si>
    <t>РАЗДЕЛ H 52</t>
  </si>
  <si>
    <t>63</t>
  </si>
  <si>
    <t>Подраздел IA 63</t>
  </si>
  <si>
    <t>Вспомогательная и дополнительная транспортная деятельность</t>
  </si>
  <si>
    <t>Деятельность по складированию и хранению</t>
  </si>
  <si>
    <t>РАЗДЕЛ H 52.1</t>
  </si>
  <si>
    <t>63.12</t>
  </si>
  <si>
    <t>Подраздел IA 63.12</t>
  </si>
  <si>
    <t>Хранение и складирование</t>
  </si>
  <si>
    <t>Деятельность транспортная вспомогательная</t>
  </si>
  <si>
    <t>РАЗДЕЛ H 52.2</t>
  </si>
  <si>
    <t>63.2</t>
  </si>
  <si>
    <t>Подраздел IA 63.2</t>
  </si>
  <si>
    <t>Прочая вспомогательная транспортная деятельность</t>
  </si>
  <si>
    <t>Деятельность почтовой связи и курьерская деятельность</t>
  </si>
  <si>
    <t>53</t>
  </si>
  <si>
    <t>РАЗДЕЛ H 53</t>
  </si>
  <si>
    <t>64</t>
  </si>
  <si>
    <t>Подраздел IA 64</t>
  </si>
  <si>
    <t>Связь</t>
  </si>
  <si>
    <t>Деятельность почтовой связи общего пользования</t>
  </si>
  <si>
    <t>53.1</t>
  </si>
  <si>
    <t>РАЗДЕЛ H 53.1</t>
  </si>
  <si>
    <t>64.1</t>
  </si>
  <si>
    <t>Подраздел IA 64.1</t>
  </si>
  <si>
    <t>Почтовая и курьерская деятельность</t>
  </si>
  <si>
    <t>Деятельность почтовой связи прочая и курьерская деятельность</t>
  </si>
  <si>
    <t>53.2</t>
  </si>
  <si>
    <t>РАЗДЕЛ H 53.2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</si>
  <si>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</si>
  <si>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</si>
  <si>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</si>
  <si>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</si>
  <si>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РАЗДЕЛ I 55</t>
  </si>
  <si>
    <t>Деятельность гостиниц и прочих мест для временного проживания</t>
  </si>
  <si>
    <t>55.1</t>
  </si>
  <si>
    <t>РАЗДЕЛ I 55.1</t>
  </si>
  <si>
    <t>Подраздел HA</t>
  </si>
  <si>
    <t>Подраздел HA 55.1</t>
  </si>
  <si>
    <t>Деятельность гостиниц</t>
  </si>
  <si>
    <t>Деятельность по предоставлению мест для краткосрочного проживания</t>
  </si>
  <si>
    <t>55.2</t>
  </si>
  <si>
    <t>РАЗДЕЛ I 55.2</t>
  </si>
  <si>
    <t>Подраздел HA 55.2</t>
  </si>
  <si>
    <t>Деятельность прочих мест для временного проживания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</si>
  <si>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</si>
  <si>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</si>
  <si>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РАЗДЕЛ I 55.3</t>
  </si>
  <si>
    <t>55.22</t>
  </si>
  <si>
    <t>Подраздел HA 55.22</t>
  </si>
  <si>
    <t>Деятельность кемпингов</t>
  </si>
  <si>
    <t>Деятельность по предоставлению прочих мест для временного проживания</t>
  </si>
  <si>
    <t>55.9</t>
  </si>
  <si>
    <t>РАЗДЕЛ I 55.9</t>
  </si>
  <si>
    <t>Деятельность по предоставлению продуктов питания и напитков</t>
  </si>
  <si>
    <t>56</t>
  </si>
  <si>
    <t>РАЗДЕЛ I 56</t>
  </si>
  <si>
    <t>Деятельность ресторанов и услуги по доставке продуктов питания</t>
  </si>
  <si>
    <t>56.1</t>
  </si>
  <si>
    <t>РАЗДЕЛ I 56.1</t>
  </si>
  <si>
    <t>Подраздел HA 55.3</t>
  </si>
  <si>
    <t>Деятельность ресторанов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</si>
  <si>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</si>
  <si>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</si>
  <si>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РАЗДЕЛ I 56.2</t>
  </si>
  <si>
    <t>55.5</t>
  </si>
  <si>
    <t>Подраздел HA 55.5</t>
  </si>
  <si>
    <t>Деятельность столовых при предприятиях и учреждениях и поставка продукции общественного питания</t>
  </si>
  <si>
    <t>Подача напитков</t>
  </si>
  <si>
    <t>56.3</t>
  </si>
  <si>
    <t>РАЗДЕЛ I 56.3</t>
  </si>
  <si>
    <t>55.4</t>
  </si>
  <si>
    <t>Подраздел HA 55.4</t>
  </si>
  <si>
    <t>Деятельность баров</t>
  </si>
  <si>
    <t>ДЕЯТЕЛЬНОСТЬ В ОБЛАСТИ ИНФОРМАЦИИ И СВЯЗИ</t>
  </si>
  <si>
    <t>J</t>
  </si>
  <si>
    <t>Деятельность издательская</t>
  </si>
  <si>
    <t>58</t>
  </si>
  <si>
    <t>РАЗДЕЛ J 58</t>
  </si>
  <si>
    <t>РАЗДЕЛ J</t>
  </si>
  <si>
    <t>Подраздел DE 22.1</t>
  </si>
  <si>
    <t>Издательская деятельность</t>
  </si>
  <si>
    <t>Издание книг, периодических публикаций и другие виды издательской деятельности</t>
  </si>
  <si>
    <t>58.1</t>
  </si>
  <si>
    <t>РАЗДЕЛ J 58.1</t>
  </si>
  <si>
    <t>Издание программного обеспечения</t>
  </si>
  <si>
    <t>58.2</t>
  </si>
  <si>
    <t>РАЗДЕЛ J 58.2</t>
  </si>
  <si>
    <t>Производство кинофильмов, видеофильмов и телевизионных программ, издание звукозаписей и нот</t>
  </si>
  <si>
    <t>59</t>
  </si>
  <si>
    <t>РАЗДЕЛ J 59</t>
  </si>
  <si>
    <t>Производство кинофильмов, видеофильмов и телевизионных программ</t>
  </si>
  <si>
    <t>59.1</t>
  </si>
  <si>
    <t>РАЗДЕЛ J 59.1</t>
  </si>
  <si>
    <t>92.1</t>
  </si>
  <si>
    <t>Подраздел ОА 92.1</t>
  </si>
  <si>
    <t>Деятельность, связанная с производством, прокатом и показом фильмов</t>
  </si>
  <si>
    <t>Деятельность в области звукозаписи и издания музыкальных произведений</t>
  </si>
  <si>
    <t>59.2</t>
  </si>
  <si>
    <t>РАЗДЕЛ J 59.2</t>
  </si>
  <si>
    <t xml:space="preserve">22.14 </t>
  </si>
  <si>
    <t xml:space="preserve">Подраздел DE 22.14 </t>
  </si>
  <si>
    <t>Издание звукозаписей</t>
  </si>
  <si>
    <t>Деятельность в области телевизионного и радиовещания</t>
  </si>
  <si>
    <t>РАЗДЕЛ J 60</t>
  </si>
  <si>
    <t>92.20</t>
  </si>
  <si>
    <t>Подраздел ОА 92.20</t>
  </si>
  <si>
    <t>Деятельность в области радиовещания и телевидения</t>
  </si>
  <si>
    <t>Деятельность в области радиовещания</t>
  </si>
  <si>
    <t>РАЗДЕЛ J 60.1</t>
  </si>
  <si>
    <t>Деятельность в области телевизионного вещания</t>
  </si>
  <si>
    <t>60.2</t>
  </si>
  <si>
    <t>РАЗДЕЛ J 60.2</t>
  </si>
  <si>
    <t>Деятельность в сфере телекоммуникаций</t>
  </si>
  <si>
    <t>РАЗДЕЛ J 61</t>
  </si>
  <si>
    <t>Деятельность в области связи на базе проводных технологий</t>
  </si>
  <si>
    <t>61.1</t>
  </si>
  <si>
    <t>РАЗДЕЛ J 61.1</t>
  </si>
  <si>
    <t>64.2</t>
  </si>
  <si>
    <t>Подраздел IA 64.2</t>
  </si>
  <si>
    <t>Деятельность в области электросвязи</t>
  </si>
  <si>
    <t>Деятельность в области связи на базе беспроводных технологий</t>
  </si>
  <si>
    <t>61.2</t>
  </si>
  <si>
    <t>РАЗДЕЛ J 61.2</t>
  </si>
  <si>
    <t>Деятельность в области спутниковой связи</t>
  </si>
  <si>
    <t>61.3</t>
  </si>
  <si>
    <t>РАЗДЕЛ J 61.3</t>
  </si>
  <si>
    <t>64.20.12</t>
  </si>
  <si>
    <t>Подраздел IA 64.20.12</t>
  </si>
  <si>
    <t>Деятельность в области подвижной связи</t>
  </si>
  <si>
    <t>Деятельность в области телекоммуникаций прочая</t>
  </si>
  <si>
    <t>61.9</t>
  </si>
  <si>
    <t>РАЗДЕЛ J 61.9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</si>
  <si>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</si>
  <si>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РАЗДЕЛ J 62</t>
  </si>
  <si>
    <t>РАЗДЕЛ K</t>
  </si>
  <si>
    <t>Подраздел KA</t>
  </si>
  <si>
    <t>72.2</t>
  </si>
  <si>
    <t>Подраздел KA 72.2</t>
  </si>
  <si>
    <t>Разработка программного обеспечения и консультирование в этой области</t>
  </si>
  <si>
    <t>62.0</t>
  </si>
  <si>
    <t>РАЗДЕЛ J 62.0</t>
  </si>
  <si>
    <t>Деятельность в области информационных технологий</t>
  </si>
  <si>
    <t>РАЗДЕЛ J 63</t>
  </si>
  <si>
    <t>72</t>
  </si>
  <si>
    <t>Подраздел KA 72</t>
  </si>
  <si>
    <t>Деятельность, связанная с использованием  вычислительной   техники 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</si>
  <si>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</si>
  <si>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</si>
  <si>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РАЗДЕЛ J 63.1</t>
  </si>
  <si>
    <t>72.3</t>
  </si>
  <si>
    <t>Подраздел KA 72.3</t>
  </si>
  <si>
    <t>Обработка данных</t>
  </si>
  <si>
    <t>Деятельность в области информационных услуг прочая</t>
  </si>
  <si>
    <t>63.9</t>
  </si>
  <si>
    <t>РАЗДЕЛ J 63.9</t>
  </si>
  <si>
    <t>92.4</t>
  </si>
  <si>
    <t>Подраздел ОА 92.4</t>
  </si>
  <si>
    <t>Деятельность информационных агентств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</si>
  <si>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</si>
  <si>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</si>
  <si>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</si>
  <si>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РАЗДЕЛ K 64</t>
  </si>
  <si>
    <t>Подраздел JA</t>
  </si>
  <si>
    <t>65</t>
  </si>
  <si>
    <t>Подраздел JA 65</t>
  </si>
  <si>
    <t>Финансовое посредничество</t>
  </si>
  <si>
    <t>Денежное посредничество</t>
  </si>
  <si>
    <t>РАЗДЕЛ K 64.1</t>
  </si>
  <si>
    <t>65.1</t>
  </si>
  <si>
    <t>Подраздел JA 65.1</t>
  </si>
  <si>
    <t>Деятельность холдинговых компаний</t>
  </si>
  <si>
    <t>РАЗДЕЛ K 64.2</t>
  </si>
  <si>
    <t>65.23.5</t>
  </si>
  <si>
    <t>Деятельность холдинг-компаний в области финансового посредничества</t>
  </si>
  <si>
    <t>Деятельность инвестиционных фондов и аналогичных финансовых организаций</t>
  </si>
  <si>
    <t>64.3</t>
  </si>
  <si>
    <t>РАЗДЕЛ K 64.3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</si>
  <si>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</si>
  <si>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</si>
  <si>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РАЗДЕЛ K 64.9</t>
  </si>
  <si>
    <t>65.2</t>
  </si>
  <si>
    <t>Подраздел JA 65.2</t>
  </si>
  <si>
    <t>Прочее финансовое посредничество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</si>
  <si>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</si>
  <si>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РАЗДЕЛ K 65</t>
  </si>
  <si>
    <t>66</t>
  </si>
  <si>
    <t>Подраздел JA 66</t>
  </si>
  <si>
    <t>Страхование</t>
  </si>
  <si>
    <t>РАЗДЕЛ K 65.1</t>
  </si>
  <si>
    <t>66.0</t>
  </si>
  <si>
    <t>Подраздел JA 66.0</t>
  </si>
  <si>
    <t>Перестрахование</t>
  </si>
  <si>
    <t>РАЗДЕЛ K 65.2</t>
  </si>
  <si>
    <t>Деятельность негосударственных пенсионных фондов</t>
  </si>
  <si>
    <t>65.3</t>
  </si>
  <si>
    <t>РАЗДЕЛ K 65.3</t>
  </si>
  <si>
    <t>66.02</t>
  </si>
  <si>
    <t>Подраздел JA 66.02</t>
  </si>
  <si>
    <t>Добровольное пенсионное страхование</t>
  </si>
  <si>
    <t>Деятельность вспомогательная в сфере финансовых услуг и страхования</t>
  </si>
  <si>
    <t>РАЗДЕЛ K 66</t>
  </si>
  <si>
    <t>67</t>
  </si>
  <si>
    <t>Подраздел JA 67</t>
  </si>
  <si>
    <t>Вспомогательная деятельность в сфере финансового посредничества и страхования</t>
  </si>
  <si>
    <t>Деятельность вспомогательная в сфере финансовых услуг, кроме страхования и пенсионного обеспечения</t>
  </si>
  <si>
    <t>66.1</t>
  </si>
  <si>
    <t>РАЗДЕЛ K 66.1</t>
  </si>
  <si>
    <t>67.1</t>
  </si>
  <si>
    <t>Подраздел JA 67.1</t>
  </si>
  <si>
    <t>Вспомогательная деятельность в сфере финансового посредничества</t>
  </si>
  <si>
    <t>Деятельность вспомогательная в сфере страхования и пенсионного обеспечения</t>
  </si>
  <si>
    <t>66.2</t>
  </si>
  <si>
    <t>РАЗДЕЛ K 66.2</t>
  </si>
  <si>
    <t>67.2</t>
  </si>
  <si>
    <t>Подраздел JA 67.2</t>
  </si>
  <si>
    <t>Вспомогательная деятельность в сфере страхования и негосударственного пенсионного обеспечения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</si>
  <si>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</si>
  <si>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</si>
  <si>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</si>
  <si>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</si>
  <si>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РАЗДЕЛ L 68</t>
  </si>
  <si>
    <t>РАЗДЕЛ L</t>
  </si>
  <si>
    <t>70</t>
  </si>
  <si>
    <t>Подраздел KA 70</t>
  </si>
  <si>
    <t>Покупка и продажа собственного недвижимого имущества</t>
  </si>
  <si>
    <t>68.1</t>
  </si>
  <si>
    <t>РАЗДЕЛ L 68.1</t>
  </si>
  <si>
    <t>70.1</t>
  </si>
  <si>
    <t>Подраздел KA 70.1</t>
  </si>
  <si>
    <t>Подготовка к продаже, покупка и продажа собственного недвижимого имущества</t>
  </si>
  <si>
    <t>Аренда и управление собственным или арендованным недвижимым имуществом</t>
  </si>
  <si>
    <t>68.2</t>
  </si>
  <si>
    <t>РАЗДЕЛ L 68.2</t>
  </si>
  <si>
    <t>70.2</t>
  </si>
  <si>
    <t>Подраздел KA 70.2</t>
  </si>
  <si>
    <t>Сдача внаем собственного недвижимого имущества</t>
  </si>
  <si>
    <t>Операции с недвижимым имуществом за вознаграждение или на договорной основе</t>
  </si>
  <si>
    <t>68.3</t>
  </si>
  <si>
    <t>РАЗДЕЛ L 68.3</t>
  </si>
  <si>
    <t>70.3</t>
  </si>
  <si>
    <t>Подраздел KA 70.3</t>
  </si>
  <si>
    <t>Предоставление посреднических услуг, связанных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</si>
  <si>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</si>
  <si>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</si>
  <si>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</si>
  <si>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</si>
  <si>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РАЗДЕЛ M 69</t>
  </si>
  <si>
    <t>РАЗДЕЛ M</t>
  </si>
  <si>
    <t>Деятельность в области права</t>
  </si>
  <si>
    <t>69.1</t>
  </si>
  <si>
    <t>РАЗДЕЛ M 69.1</t>
  </si>
  <si>
    <t>74.1</t>
  </si>
  <si>
    <t>Подраздел KA 74.1</t>
  </si>
  <si>
    <t>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</si>
  <si>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</si>
  <si>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</si>
  <si>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РАЗДЕЛ M 69.2</t>
  </si>
  <si>
    <t>74.12</t>
  </si>
  <si>
    <t>Подраздел KA 74.12</t>
  </si>
  <si>
    <t>Деятельность в области бухгалтерского учета и аудита</t>
  </si>
  <si>
    <t>Деятельность головных офисов; консультирование по вопросам управления</t>
  </si>
  <si>
    <t>РАЗДЕЛ M 70</t>
  </si>
  <si>
    <t>74.14</t>
  </si>
  <si>
    <t>Подраздел KA 74.14</t>
  </si>
  <si>
    <t>Консультирование по вопросам коммерческой деятельности и управления</t>
  </si>
  <si>
    <t>Деятельность головных офисов</t>
  </si>
  <si>
    <t>РАЗДЕЛ M 70.1</t>
  </si>
  <si>
    <t>Консультирование по вопросам управления</t>
  </si>
  <si>
    <t>РАЗДЕЛ M 70.2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</si>
  <si>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</si>
  <si>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</si>
  <si>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РАЗДЕЛ M 71</t>
  </si>
  <si>
    <t>74.2</t>
  </si>
  <si>
    <t>Подраздел KA 74.2</t>
  </si>
  <si>
    <t>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гидрометеороло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</si>
  <si>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</si>
  <si>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</si>
  <si>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РАЗДЕЛ M 71.1</t>
  </si>
  <si>
    <t>Технические испытания, исследования, анализ и сертификация</t>
  </si>
  <si>
    <t>71.2</t>
  </si>
  <si>
    <t>РАЗДЕЛ M 71.2</t>
  </si>
  <si>
    <t>74.3</t>
  </si>
  <si>
    <t>Подраздел KA 74.3</t>
  </si>
  <si>
    <t>Технические испытания, исследования и сертификация</t>
  </si>
  <si>
    <t>Научные исследования и разработки</t>
  </si>
  <si>
    <t>РАЗДЕЛ M 72</t>
  </si>
  <si>
    <t>73</t>
  </si>
  <si>
    <t>Подраздел KA 73</t>
  </si>
  <si>
    <t>Научные исследования и разработки в области естественных и технических наук</t>
  </si>
  <si>
    <t>72.1</t>
  </si>
  <si>
    <t>РАЗДЕЛ M 72.1</t>
  </si>
  <si>
    <t>73.1</t>
  </si>
  <si>
    <t>Подраздел KA 73.1</t>
  </si>
  <si>
    <t>Научные исследования и разработки в области общественных и гуманитарных наук</t>
  </si>
  <si>
    <t>РАЗДЕЛ M 72.2</t>
  </si>
  <si>
    <t>73.2</t>
  </si>
  <si>
    <t>Подраздел KA 73.2</t>
  </si>
  <si>
    <t>Деятельность рекламная и исследование конъюнктуры рынка</t>
  </si>
  <si>
    <t>РАЗДЕЛ M 73</t>
  </si>
  <si>
    <t>Деятельность рекламная</t>
  </si>
  <si>
    <t>РАЗДЕЛ M 73.1</t>
  </si>
  <si>
    <t>74.4</t>
  </si>
  <si>
    <t>Подраздел KA 74.4</t>
  </si>
  <si>
    <t>Рекламная деятельность</t>
  </si>
  <si>
    <t>Исследование конъюнктуры рынка и изучение общественного мнения</t>
  </si>
  <si>
    <t>РАЗДЕЛ M 73.2</t>
  </si>
  <si>
    <t>74.13</t>
  </si>
  <si>
    <t>Подраздел KA 74.13</t>
  </si>
  <si>
    <t>Маркетинговые исследования и выявление общественного мнения</t>
  </si>
  <si>
    <t>Деятельность профессиональная научная и техническая прочая</t>
  </si>
  <si>
    <t>74</t>
  </si>
  <si>
    <t>РАЗДЕЛ M 74</t>
  </si>
  <si>
    <t>Деятельность специализированная в области дизайна</t>
  </si>
  <si>
    <t>РАЗДЕЛ M 74.1</t>
  </si>
  <si>
    <t>74.87.4</t>
  </si>
  <si>
    <t>Деятельность в области дизайна</t>
  </si>
  <si>
    <t>Деятельность в области фотографии</t>
  </si>
  <si>
    <t>РАЗДЕЛ M 74.2</t>
  </si>
  <si>
    <t>74.81</t>
  </si>
  <si>
    <t>Подраздел KA 74.81</t>
  </si>
  <si>
    <t>Деятельность по письменному и устному переводу</t>
  </si>
  <si>
    <t>РАЗДЕЛ M 74.3</t>
  </si>
  <si>
    <t>74.85</t>
  </si>
  <si>
    <t>Подраздел KA 74.85</t>
  </si>
  <si>
    <t>Предоставление секретарских, редакторских услуг и услуг по переводу</t>
  </si>
  <si>
    <t>Деятельность профессиональная, научная и техническая прочая, не включенная в другие группировки</t>
  </si>
  <si>
    <t>74.9</t>
  </si>
  <si>
    <t>РАЗДЕЛ M 74.9</t>
  </si>
  <si>
    <t>74.87</t>
  </si>
  <si>
    <t>Подраздел KA 74.87</t>
  </si>
  <si>
    <t>Предоставление прочих деловых услуг, не включенных в другие группировки</t>
  </si>
  <si>
    <t>Деятельность ветеринарная</t>
  </si>
  <si>
    <t>75</t>
  </si>
  <si>
    <t>РАЗДЕЛ M 75</t>
  </si>
  <si>
    <t>РАЗДЕЛ N</t>
  </si>
  <si>
    <t>Подраздел NA</t>
  </si>
  <si>
    <t>85.2</t>
  </si>
  <si>
    <t>Подраздел NA 85.2</t>
  </si>
  <si>
    <t>Ветеринарная деятельность</t>
  </si>
  <si>
    <t>75.0</t>
  </si>
  <si>
    <t>РАЗДЕЛ M 75.0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</si>
  <si>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</si>
  <si>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</si>
  <si>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</si>
  <si>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</si>
  <si>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РАЗДЕЛ N 77</t>
  </si>
  <si>
    <t>Подраздел KA 71</t>
  </si>
  <si>
    <t>Аренда машин и оборудования без оператора; прокат бытовых изделий и предметов личного пользования</t>
  </si>
  <si>
    <t>Аренда и лизинг автотранспортных средств</t>
  </si>
  <si>
    <t>77.1</t>
  </si>
  <si>
    <t>РАЗДЕЛ N 77.1</t>
  </si>
  <si>
    <t>71.10</t>
  </si>
  <si>
    <t>Подраздел KA 71.10</t>
  </si>
  <si>
    <t>Аренда легковых автомобилей</t>
  </si>
  <si>
    <t>Прокат и аренда предметов личного пользования и хозяйственно-бытового назначения</t>
  </si>
  <si>
    <t>77.2</t>
  </si>
  <si>
    <t>РАЗДЕЛ N 77.2</t>
  </si>
  <si>
    <t>71.4</t>
  </si>
  <si>
    <t>Подраздел KA 71.4</t>
  </si>
  <si>
    <t>Прокат бытовых изделий и предметов личного пользования</t>
  </si>
  <si>
    <t>Аренда и лизинг прочих машин и оборудования и материальных средств</t>
  </si>
  <si>
    <t>77.3</t>
  </si>
  <si>
    <t>РАЗДЕЛ N 77.3</t>
  </si>
  <si>
    <t>Подраздел KA 71.2</t>
  </si>
  <si>
    <t>Аренда прочих транспортных средств и оборудования</t>
  </si>
  <si>
    <t>Деятельность по трудоустройству и подбору персонала</t>
  </si>
  <si>
    <t>78</t>
  </si>
  <si>
    <t>РАЗДЕЛ N 78</t>
  </si>
  <si>
    <t>74.5</t>
  </si>
  <si>
    <t>Подраздел KA 74.5</t>
  </si>
  <si>
    <t>Трудоустройство и подбор персонала</t>
  </si>
  <si>
    <t>Деятельность агентств по подбору персонала</t>
  </si>
  <si>
    <t>78.1</t>
  </si>
  <si>
    <t>РАЗДЕЛ N 78.1</t>
  </si>
  <si>
    <t>Деятельность агентств по временному трудоустройству</t>
  </si>
  <si>
    <t>78.2</t>
  </si>
  <si>
    <t>РАЗДЕЛ N 78.2</t>
  </si>
  <si>
    <t>74.50.1</t>
  </si>
  <si>
    <t>Подраздел KA 74.50.1</t>
  </si>
  <si>
    <t>Предоставление услуг по трудоустройству</t>
  </si>
  <si>
    <t>Деятельность по подбору персонала прочая</t>
  </si>
  <si>
    <t>78.3</t>
  </si>
  <si>
    <t>РАЗДЕЛ N 78.3</t>
  </si>
  <si>
    <t>74.50.2</t>
  </si>
  <si>
    <t>Подраздел KA 74.50.2</t>
  </si>
  <si>
    <t>Предоставление услуг по подбору персонала</t>
  </si>
  <si>
    <t>Деятельность туристических агентств и прочих организаций, предоставляющих услуги в сфере туризма</t>
  </si>
  <si>
    <t>79</t>
  </si>
  <si>
    <t>РАЗДЕЛ N 79</t>
  </si>
  <si>
    <t>63.3</t>
  </si>
  <si>
    <t>Подраздел IA 63.3</t>
  </si>
  <si>
    <t>Деятельность туристических агентств</t>
  </si>
  <si>
    <t>Деятельность туристических агентств и туроператоров</t>
  </si>
  <si>
    <t>79.1</t>
  </si>
  <si>
    <t>РАЗДЕЛ N 79.1</t>
  </si>
  <si>
    <t>Услуги по бронированию прочие и сопутствующая деятельность</t>
  </si>
  <si>
    <t>79.9</t>
  </si>
  <si>
    <t>РАЗДЕЛ N 79.9</t>
  </si>
  <si>
    <t>63.30</t>
  </si>
  <si>
    <t>Подраздел IA 63.30</t>
  </si>
  <si>
    <t>Деятельность по обеспечению безопасности и проведению расследований</t>
  </si>
  <si>
    <t>80</t>
  </si>
  <si>
    <t>РАЗДЕЛ N 80</t>
  </si>
  <si>
    <t>74.6</t>
  </si>
  <si>
    <t>Подраздел KA 74.6</t>
  </si>
  <si>
    <t>Проведение расследований и обеспечение безопасности</t>
  </si>
  <si>
    <t>Деятельность частных охранных служб</t>
  </si>
  <si>
    <t>80.1</t>
  </si>
  <si>
    <t>РАЗДЕЛ N 80.1</t>
  </si>
  <si>
    <t>Деятельность систем обеспечения безопасности</t>
  </si>
  <si>
    <t>80.2</t>
  </si>
  <si>
    <t>РАЗДЕЛ N 80.2</t>
  </si>
  <si>
    <t>74.60</t>
  </si>
  <si>
    <t>Подраздел KA 74.60</t>
  </si>
  <si>
    <t>Деятельность по расследованию</t>
  </si>
  <si>
    <t>80.3</t>
  </si>
  <si>
    <t>РАЗДЕЛ N 80.3</t>
  </si>
  <si>
    <t>Деятельность по обслуживанию зданий и территорий</t>
  </si>
  <si>
    <t>81</t>
  </si>
  <si>
    <t>РАЗДЕЛ N 81</t>
  </si>
  <si>
    <t>Деятельность по комплексному обслуживанию помещений</t>
  </si>
  <si>
    <t>81.1</t>
  </si>
  <si>
    <t>РАЗДЕЛ N 81.1</t>
  </si>
  <si>
    <t>Деятельность по чистке и уборке</t>
  </si>
  <si>
    <t>81.2</t>
  </si>
  <si>
    <t>РАЗДЕЛ N 81.2</t>
  </si>
  <si>
    <t>74.70.1</t>
  </si>
  <si>
    <t>Подраздел KA 74.70.1</t>
  </si>
  <si>
    <t>Чистка и уборка производственных и жилых помещений и оборудования</t>
  </si>
  <si>
    <t>Предоставление услуг по благоустройству ландшафта</t>
  </si>
  <si>
    <t>81.3</t>
  </si>
  <si>
    <t>РАЗДЕЛ N 81.3</t>
  </si>
  <si>
    <t>01.41.2</t>
  </si>
  <si>
    <t xml:space="preserve">   Предоставление   услуг   по   закладке,   обработке    и   содержанию садов, парков  и  других  зеленых  насаждений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</si>
  <si>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</si>
  <si>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</si>
  <si>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РАЗДЕЛ N 82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</si>
  <si>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</si>
  <si>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</si>
  <si>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РАЗДЕЛ N 82.1</t>
  </si>
  <si>
    <t>Деятельность центров обработки телефонных вызовов</t>
  </si>
  <si>
    <t>82.2</t>
  </si>
  <si>
    <t>РАЗДЕЛ N 82.2</t>
  </si>
  <si>
    <t>74.86</t>
  </si>
  <si>
    <t>Подраздел KA 74.86</t>
  </si>
  <si>
    <t>Деятельность центров телефонного обслуживания</t>
  </si>
  <si>
    <t>Деятельность по организации конференций и выставок</t>
  </si>
  <si>
    <t>82.3</t>
  </si>
  <si>
    <t>РАЗДЕЛ N 82.3</t>
  </si>
  <si>
    <t>74.87.5</t>
  </si>
  <si>
    <t>Предоставление услуг по оформлению помещений, деятельность по организации ярмарок, выставок и конгрессов</t>
  </si>
  <si>
    <t>Деятельность по предоставлению вспомогательных услуг для бизнеса, не включенная в другие группировки</t>
  </si>
  <si>
    <t>82.9</t>
  </si>
  <si>
    <t>РАЗДЕЛ N 82.9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</si>
  <si>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</si>
  <si>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</si>
  <si>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</si>
  <si>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</si>
  <si>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РАЗДЕЛ O 84</t>
  </si>
  <si>
    <t>РАЗДЕЛ O</t>
  </si>
  <si>
    <t>Подраздел LA</t>
  </si>
  <si>
    <t>Подраздел LA 75</t>
  </si>
  <si>
    <t>Государственное управление и обеспечение военной безопасности; социальное страхование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</si>
  <si>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</si>
  <si>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</si>
  <si>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РАЗДЕЛ O 84.1</t>
  </si>
  <si>
    <t>75.1</t>
  </si>
  <si>
    <t>Подраздел LA 75.1</t>
  </si>
  <si>
    <t>Государственное управление общего и социально-экономического характера</t>
  </si>
  <si>
    <t>Предоставление государственных услуг обществу</t>
  </si>
  <si>
    <t>84.2</t>
  </si>
  <si>
    <t>РАЗДЕЛ O 84.2</t>
  </si>
  <si>
    <t>75.2</t>
  </si>
  <si>
    <t>Подраздел LA 75.2</t>
  </si>
  <si>
    <t>Предоставление государством услуг обществу в целом</t>
  </si>
  <si>
    <t>Деятельность в области обязательного социального обеспечения</t>
  </si>
  <si>
    <t>84.3</t>
  </si>
  <si>
    <t>РАЗДЕЛ O 84.3</t>
  </si>
  <si>
    <t>75.3</t>
  </si>
  <si>
    <t>Подраздел LA 75.3</t>
  </si>
  <si>
    <t>Деятельность в области обязательного социального страхования</t>
  </si>
  <si>
    <t>ОБРАЗОВАНИЕ</t>
  </si>
  <si>
    <t>P</t>
  </si>
  <si>
    <t>Образование</t>
  </si>
  <si>
    <t>85</t>
  </si>
  <si>
    <t>РАЗДЕЛ P 85</t>
  </si>
  <si>
    <t>РАЗДЕЛ P</t>
  </si>
  <si>
    <t>Подраздел MA</t>
  </si>
  <si>
    <t>Подраздел MA 80</t>
  </si>
  <si>
    <t>Образование общее</t>
  </si>
  <si>
    <t>85.1</t>
  </si>
  <si>
    <t>РАЗДЕЛ P 85.1</t>
  </si>
  <si>
    <t>Образование профессиональное</t>
  </si>
  <si>
    <t>РАЗДЕЛ P 85.2</t>
  </si>
  <si>
    <t>Обучение профессиональное</t>
  </si>
  <si>
    <t>85.3</t>
  </si>
  <si>
    <t>РАЗДЕЛ P 85.3</t>
  </si>
  <si>
    <t>Образование дополнительное</t>
  </si>
  <si>
    <t>85.4</t>
  </si>
  <si>
    <t>РАЗДЕЛ P 85.4</t>
  </si>
  <si>
    <t>80.42</t>
  </si>
  <si>
    <t>Подраздел MA 80.42</t>
  </si>
  <si>
    <t xml:space="preserve"> Образование для взрослых и прочие виды  образования,  не  включенные в другие группировки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</si>
  <si>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</si>
  <si>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</si>
  <si>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</si>
  <si>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</si>
  <si>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Раздел Q 86</t>
  </si>
  <si>
    <t>Раздел Q</t>
  </si>
  <si>
    <t>Подраздел NA 85</t>
  </si>
  <si>
    <t>Здравоохранение и предоставление социальных услуг</t>
  </si>
  <si>
    <t>Деятельность больничных организаций</t>
  </si>
  <si>
    <t>86.1</t>
  </si>
  <si>
    <t>Раздел Q 86.1</t>
  </si>
  <si>
    <t>85.11</t>
  </si>
  <si>
    <t>Подраздел NA 85.11</t>
  </si>
  <si>
    <t>Деятельность лечебных учреждений</t>
  </si>
  <si>
    <t>Медицинская и стоматологическая практика</t>
  </si>
  <si>
    <t>86.2</t>
  </si>
  <si>
    <t>Раздел Q 86.2</t>
  </si>
  <si>
    <t>Деятельность в области медицины прочая</t>
  </si>
  <si>
    <t>86.9</t>
  </si>
  <si>
    <t>Раздел Q 86.9</t>
  </si>
  <si>
    <t>85.14</t>
  </si>
  <si>
    <t>Подраздел NA 85.14</t>
  </si>
  <si>
    <t>Прочая деятельность по охране здоровья</t>
  </si>
  <si>
    <t>Деятельность по уходу с обеспечением проживания</t>
  </si>
  <si>
    <t>87</t>
  </si>
  <si>
    <t>Раздел Q 87</t>
  </si>
  <si>
    <t>85.31</t>
  </si>
  <si>
    <t>Подраздел NA 85.31</t>
  </si>
  <si>
    <t>Предоставление социальных услуг  с  обеспечением проживания</t>
  </si>
  <si>
    <t>Деятельность по медицинскому уходу с обеспечением проживания</t>
  </si>
  <si>
    <t>87.1</t>
  </si>
  <si>
    <t>Раздел Q 87.1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</si>
  <si>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</si>
  <si>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</si>
  <si>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Раздел Q 87.2</t>
  </si>
  <si>
    <t>Деятельность по уходу за престарелыми и инвалидами с обеспечением проживания</t>
  </si>
  <si>
    <t>87.3</t>
  </si>
  <si>
    <t>Раздел Q 87.3</t>
  </si>
  <si>
    <t>Деятельность по уходу с обеспечением проживания прочая</t>
  </si>
  <si>
    <t>87.9</t>
  </si>
  <si>
    <t>Раздел Q 87.9</t>
  </si>
  <si>
    <t>Предоставление социальных услуг без обеспечения проживания</t>
  </si>
  <si>
    <t>88</t>
  </si>
  <si>
    <t>Раздел Q 88</t>
  </si>
  <si>
    <t>85.32</t>
  </si>
  <si>
    <t>Подраздел NA 85.32</t>
  </si>
  <si>
    <t>Предоставление социальных услуг без обеспечения проживания престарелым и инвалидам</t>
  </si>
  <si>
    <t>88.1</t>
  </si>
  <si>
    <t>Раздел Q 88.1</t>
  </si>
  <si>
    <t>Предоставление прочих социальных услуг без обеспечения проживания</t>
  </si>
  <si>
    <t>88.9</t>
  </si>
  <si>
    <t>Раздел Q 88.9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</si>
  <si>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</si>
  <si>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</si>
  <si>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</si>
  <si>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РАЗДЕЛ R 90</t>
  </si>
  <si>
    <t>РАЗДЕЛ R</t>
  </si>
  <si>
    <t>92.3</t>
  </si>
  <si>
    <t>Подраздел ОА 92.3</t>
  </si>
  <si>
    <t>Прочая зрелищно - развлекательная деятельность</t>
  </si>
  <si>
    <t>РАЗДЕЛ R 90.0</t>
  </si>
  <si>
    <t>Деятельность библиотек, архивов, музеев и прочих объектов культуры</t>
  </si>
  <si>
    <t>91</t>
  </si>
  <si>
    <t>РАЗДЕЛ R 91</t>
  </si>
  <si>
    <t>92.51</t>
  </si>
  <si>
    <t>Подраздел ОА 92.51</t>
  </si>
  <si>
    <t>Деятельность библиотек, архивов, учреждений клубного типа</t>
  </si>
  <si>
    <t>91.0</t>
  </si>
  <si>
    <t>РАЗДЕЛ R 91.0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</si>
  <si>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</si>
  <si>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</si>
  <si>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РАЗДЕЛ R 92</t>
  </si>
  <si>
    <t>92.71</t>
  </si>
  <si>
    <t>Подраздел ОА 92.71</t>
  </si>
  <si>
    <t>Деятельность по организации азартных игр</t>
  </si>
  <si>
    <t>Деятельность по организации и проведению азартных игр и заключения пари</t>
  </si>
  <si>
    <t>РАЗДЕЛ R 92.1</t>
  </si>
  <si>
    <t>Деятельность по организации и проведению лотерей</t>
  </si>
  <si>
    <t>92.2</t>
  </si>
  <si>
    <t>РАЗДЕЛ R 92.2</t>
  </si>
  <si>
    <t>Деятельность в области спорта, отдыха и развлечений</t>
  </si>
  <si>
    <t>93</t>
  </si>
  <si>
    <t>РАЗДЕЛ R 93</t>
  </si>
  <si>
    <t>Подраздел ОА 92</t>
  </si>
  <si>
    <t>Деятельность по организации отдыха и развлечений, культуры и спорта</t>
  </si>
  <si>
    <t>Деятельность в области спорта</t>
  </si>
  <si>
    <t>93.1</t>
  </si>
  <si>
    <t>РАЗДЕЛ R 93.1</t>
  </si>
  <si>
    <t>92.6</t>
  </si>
  <si>
    <t>Подраздел ОА 92.6</t>
  </si>
  <si>
    <t>Деятельность в области отдыха и развлечений</t>
  </si>
  <si>
    <t>93.2</t>
  </si>
  <si>
    <t>РАЗДЕЛ R 93.2</t>
  </si>
  <si>
    <t>Прочая зрелищно-развлекательная деятельность</t>
  </si>
  <si>
    <t>ПРЕДОСТАВЛЕНИЕ ПРОЧИХ ВИДОВ УСЛУГ</t>
  </si>
  <si>
    <t>S</t>
  </si>
  <si>
    <t>Деятельность общественных организаций</t>
  </si>
  <si>
    <t>94</t>
  </si>
  <si>
    <t>РАЗДЕЛ S 94</t>
  </si>
  <si>
    <t>РАЗДЕЛ S</t>
  </si>
  <si>
    <t>Подраздел ОА 91</t>
  </si>
  <si>
    <t>Деятельность общественных объединений</t>
  </si>
  <si>
    <t>Деятельность коммерческих, предпринимательских и профессиональных организаций</t>
  </si>
  <si>
    <t>94.1</t>
  </si>
  <si>
    <t>РАЗДЕЛ S 94.1</t>
  </si>
  <si>
    <t>91.1</t>
  </si>
  <si>
    <t>Подраздел ОА 91.1</t>
  </si>
  <si>
    <t>Деятельность профессиональных союзов</t>
  </si>
  <si>
    <t>94.2</t>
  </si>
  <si>
    <t>РАЗДЕЛ S 94.2</t>
  </si>
  <si>
    <t>91.2</t>
  </si>
  <si>
    <t>Подраздел ОА 91.2</t>
  </si>
  <si>
    <t>Деятельность прочих общественных организаций</t>
  </si>
  <si>
    <t>94.9</t>
  </si>
  <si>
    <t>РАЗДЕЛ S 94.9</t>
  </si>
  <si>
    <t>91.3</t>
  </si>
  <si>
    <t>Подраздел ОА 91.3</t>
  </si>
  <si>
    <t>Деятельность прочих общественных объединений</t>
  </si>
  <si>
    <t>Ремонт компьютеров, предметов личного потребления и хозяйственно-бытового назначения</t>
  </si>
  <si>
    <t>95</t>
  </si>
  <si>
    <t>РАЗДЕЛ S 95</t>
  </si>
  <si>
    <t>Ремонт компьютеров и коммуникационного оборудования</t>
  </si>
  <si>
    <t>95.1</t>
  </si>
  <si>
    <t>РАЗДЕЛ S 95.1</t>
  </si>
  <si>
    <t>72.5</t>
  </si>
  <si>
    <t>Подраздел KA 72.5</t>
  </si>
  <si>
    <t>Техническое обслуживание и ремонт офисных машин и вычислительной техники</t>
  </si>
  <si>
    <t>Ремонт предметов личного потребления и хозяйственно-бытового назначения</t>
  </si>
  <si>
    <t>95.2</t>
  </si>
  <si>
    <t>РАЗДЕЛ S 95.2</t>
  </si>
  <si>
    <t>52.7</t>
  </si>
  <si>
    <t>Подраздел GA 52.7</t>
  </si>
  <si>
    <t>Ремонт бытовых изделий и предметов личного пользования</t>
  </si>
  <si>
    <t>Деятельность по предоставлению прочих персональных услуг</t>
  </si>
  <si>
    <t>96</t>
  </si>
  <si>
    <t>РАЗДЕЛ S 96</t>
  </si>
  <si>
    <t>Подраздел ОА 93</t>
  </si>
  <si>
    <t>Предоставление персональных услуг</t>
  </si>
  <si>
    <t>96.0</t>
  </si>
  <si>
    <t>РАЗДЕЛ S 96.0</t>
  </si>
  <si>
    <t>93.0</t>
  </si>
  <si>
    <t>Подраздел ОА 93.0</t>
  </si>
  <si>
    <t>ОКВЭД 2007</t>
  </si>
  <si>
    <t>ОКВЭД2</t>
  </si>
  <si>
    <t>Индекс-дефлятор по объему работ, выполненных по виду деятельности "Строительство" (Раздел F)</t>
  </si>
  <si>
    <t>4. Малое и среднее предпринимательство, включая микропредприятия</t>
  </si>
  <si>
    <t>6. Консолидированный бюджет субъекта Российской Федерации (включая местные бюджеты без учета территориальных внебюджетных фондов)</t>
  </si>
  <si>
    <t>8. Труд и занятость</t>
  </si>
  <si>
    <t>9. Развитие социальной сферы</t>
  </si>
  <si>
    <t>11. Туризм</t>
  </si>
  <si>
    <t>численность населения на 01.01.</t>
  </si>
  <si>
    <t>Родилось</t>
  </si>
  <si>
    <t>чел</t>
  </si>
  <si>
    <t>Умерло</t>
  </si>
  <si>
    <t>естественный прирост</t>
  </si>
  <si>
    <t xml:space="preserve">Число прибывших </t>
  </si>
  <si>
    <t xml:space="preserve">Число выбывших </t>
  </si>
  <si>
    <t>миграционный прирост</t>
  </si>
  <si>
    <t>2. Промышленное производство (BCDE)</t>
  </si>
  <si>
    <t>Индекс-дефлятор объем промышленного производства</t>
  </si>
  <si>
    <t xml:space="preserve">Объем промышленного производства </t>
  </si>
  <si>
    <t>тыс.руб.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</si>
  <si>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</si>
  <si>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Темп отгрузки -Подраздел DD: Обработка древесины и производство изделий из дерева</t>
  </si>
  <si>
    <t>Индекс-дефлятор отрузки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</si>
  <si>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</si>
  <si>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</si>
  <si>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</si>
  <si>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 xml:space="preserve">тыс. руб. </t>
  </si>
  <si>
    <t>Темп роста отгрузки - РАЗДЕЛ E: Производство и распределение электроэнергии, газа и воды</t>
  </si>
  <si>
    <t>Индекс-дефлятор отгрузки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</si>
  <si>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</si>
  <si>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</si>
  <si>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</si>
  <si>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прочие</t>
  </si>
  <si>
    <t>МО "Бичурский район"</t>
  </si>
  <si>
    <t>в 1,1р</t>
  </si>
  <si>
    <t>в 2,8р</t>
  </si>
  <si>
    <t>3. Торговля и услуги населению</t>
  </si>
  <si>
    <t xml:space="preserve">Основные показатели, представляемые для разработки прогноза социально-экономического развития  </t>
  </si>
  <si>
    <t xml:space="preserve">на период до 2021 года </t>
  </si>
  <si>
    <t>в4,7р</t>
  </si>
  <si>
    <t>в13,4р</t>
  </si>
  <si>
    <t xml:space="preserve">                    2021                                                   2022                                                     2023                                               2024</t>
  </si>
  <si>
    <t>Реальные денежные доходы населения</t>
  </si>
  <si>
    <t>на конец года;  чел.</t>
  </si>
  <si>
    <t>на конец года:  чел.</t>
  </si>
  <si>
    <t>5.Инвестиции в основной капитал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</si>
  <si>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Утверждено постановлением МКУ 
Администрация МО «Бичурский район» 
                                                                                                от  05    сентября 2018г №  452а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</si>
</sst>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ahoma"/>
      <family val="2"/>
    </font>
    <font>
      <sz val="14"/>
      <name val="Arial"/>
      <family val="2"/>
    </font>
    <font>
      <sz val="14"/>
      <color indexed="8"/>
      <name val="Arial Cyr"/>
      <family val="2"/>
    </font>
    <font>
      <b/>
      <sz val="1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Continuous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 shrinkToFi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7" fillId="35" borderId="10" xfId="0" applyFont="1" applyFill="1" applyBorder="1" applyAlignment="1" applyProtection="1">
      <alignment horizontal="left" vertical="center" wrapText="1" shrinkToFi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Alignment="1">
      <alignment/>
    </xf>
    <xf numFmtId="172" fontId="8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 shrinkToFit="1"/>
    </xf>
    <xf numFmtId="0" fontId="4" fillId="35" borderId="10" xfId="0" applyFont="1" applyFill="1" applyBorder="1" applyAlignment="1">
      <alignment horizontal="center" vertical="center" wrapText="1" shrinkToFit="1"/>
    </xf>
    <xf numFmtId="173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4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8" fillId="0" borderId="10" xfId="53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shrinkToFit="1"/>
    </xf>
    <xf numFmtId="4" fontId="4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179" fontId="4" fillId="35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7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wrapText="1"/>
    </xf>
    <xf numFmtId="0" fontId="9" fillId="0" borderId="10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 applyProtection="1">
      <alignment vertical="center" wrapText="1" shrinkToFi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vertical="center" wrapText="1" shrinkToFit="1"/>
      <protection/>
    </xf>
    <xf numFmtId="0" fontId="6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 wrapText="1" shrinkToFi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0" applyNumberFormat="1" applyFont="1" applyAlignment="1">
      <alignment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/>
    </xf>
    <xf numFmtId="174" fontId="8" fillId="0" borderId="10" xfId="61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>
      <alignment horizontal="left" vertical="center" wrapText="1" shrinkToFit="1"/>
    </xf>
    <xf numFmtId="18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E331"/>
  <sheetViews>
    <sheetView tabSelected="1" view="pageBreakPreview" zoomScale="60" zoomScaleNormal="70" workbookViewId="0" topLeftCell="G64">
      <selection activeCell="W79" sqref="W79"/>
    </sheetView>
  </sheetViews>
  <sheetFormatPr defaultColWidth="9.00390625" defaultRowHeight="12.75"/>
  <cols>
    <col min="1" max="1" width="9.125" style="5" customWidth="1"/>
    <col min="2" max="2" width="4.375" style="5" customWidth="1"/>
    <col min="3" max="3" width="78.625" style="5" customWidth="1"/>
    <col min="4" max="4" width="37.25390625" style="5" customWidth="1"/>
    <col min="5" max="5" width="16.125" style="5" customWidth="1"/>
    <col min="6" max="6" width="17.25390625" style="5" customWidth="1"/>
    <col min="7" max="7" width="19.375" style="5" customWidth="1"/>
    <col min="8" max="8" width="22.25390625" style="5" customWidth="1"/>
    <col min="9" max="9" width="20.625" style="5" customWidth="1"/>
    <col min="10" max="10" width="13.75390625" style="5" customWidth="1"/>
    <col min="11" max="11" width="19.375" style="5" customWidth="1"/>
    <col min="12" max="12" width="13.75390625" style="5" customWidth="1"/>
    <col min="13" max="13" width="16.125" style="5" customWidth="1"/>
    <col min="14" max="14" width="15.625" style="5" customWidth="1"/>
    <col min="15" max="15" width="14.875" style="5" customWidth="1"/>
    <col min="16" max="24" width="13.75390625" style="5" customWidth="1"/>
    <col min="25" max="25" width="15.125" style="5" customWidth="1"/>
    <col min="26" max="26" width="3.875" style="5" hidden="1" customWidth="1"/>
    <col min="27" max="16384" width="9.125" style="5" customWidth="1"/>
  </cols>
  <sheetData>
    <row r="2" spans="3:25" ht="93" customHeight="1">
      <c r="C2" s="88" t="s">
        <v>2044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3:25" ht="38.25" customHeight="1">
      <c r="C3" s="93" t="s">
        <v>2035</v>
      </c>
      <c r="D3" s="94"/>
      <c r="E3" s="94"/>
      <c r="F3" s="94"/>
      <c r="G3" s="9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3:25" ht="25.5" customHeight="1">
      <c r="C4" s="93" t="s">
        <v>2036</v>
      </c>
      <c r="D4" s="94"/>
      <c r="E4" s="94"/>
      <c r="F4" s="94"/>
      <c r="G4" s="9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ht="23.25">
      <c r="C5" s="93" t="s">
        <v>2031</v>
      </c>
      <c r="D5" s="94"/>
      <c r="E5" s="94"/>
      <c r="F5" s="94"/>
      <c r="G5" s="9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ht="18">
      <c r="C6" s="5" t="s">
        <v>127</v>
      </c>
    </row>
    <row r="7" spans="3:25" ht="18.75">
      <c r="C7" s="82" t="s">
        <v>179</v>
      </c>
      <c r="D7" s="82" t="s">
        <v>180</v>
      </c>
      <c r="E7" s="8" t="s">
        <v>181</v>
      </c>
      <c r="F7" s="9" t="s">
        <v>181</v>
      </c>
      <c r="G7" s="9" t="s">
        <v>182</v>
      </c>
      <c r="H7" s="9" t="s">
        <v>183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3:25" ht="12.75" customHeight="1">
      <c r="C8" s="83"/>
      <c r="D8" s="83"/>
      <c r="E8" s="82">
        <v>2016</v>
      </c>
      <c r="F8" s="82">
        <v>2017</v>
      </c>
      <c r="G8" s="82">
        <v>2018</v>
      </c>
      <c r="H8" s="85">
        <v>2019</v>
      </c>
      <c r="I8" s="86"/>
      <c r="J8" s="87"/>
      <c r="K8" s="85">
        <v>2020</v>
      </c>
      <c r="L8" s="86"/>
      <c r="M8" s="87"/>
      <c r="N8" s="90" t="s">
        <v>2039</v>
      </c>
      <c r="O8" s="91"/>
      <c r="P8" s="91"/>
      <c r="Q8" s="91"/>
      <c r="R8" s="91"/>
      <c r="S8" s="91"/>
      <c r="T8" s="91"/>
      <c r="U8" s="91"/>
      <c r="V8" s="91"/>
      <c r="W8" s="91"/>
      <c r="X8" s="91"/>
      <c r="Y8" s="92"/>
    </row>
    <row r="9" spans="3:25" ht="37.5">
      <c r="C9" s="83"/>
      <c r="D9" s="83"/>
      <c r="E9" s="83"/>
      <c r="F9" s="83"/>
      <c r="G9" s="83"/>
      <c r="H9" s="8" t="s">
        <v>237</v>
      </c>
      <c r="I9" s="8" t="s">
        <v>238</v>
      </c>
      <c r="J9" s="8" t="s">
        <v>239</v>
      </c>
      <c r="K9" s="8" t="s">
        <v>237</v>
      </c>
      <c r="L9" s="8" t="s">
        <v>238</v>
      </c>
      <c r="M9" s="8" t="s">
        <v>239</v>
      </c>
      <c r="N9" s="8" t="s">
        <v>237</v>
      </c>
      <c r="O9" s="8" t="s">
        <v>238</v>
      </c>
      <c r="P9" s="8" t="s">
        <v>239</v>
      </c>
      <c r="Q9" s="8" t="s">
        <v>237</v>
      </c>
      <c r="R9" s="8" t="s">
        <v>238</v>
      </c>
      <c r="S9" s="8" t="s">
        <v>239</v>
      </c>
      <c r="T9" s="8" t="s">
        <v>237</v>
      </c>
      <c r="U9" s="8" t="s">
        <v>238</v>
      </c>
      <c r="V9" s="8" t="s">
        <v>239</v>
      </c>
      <c r="W9" s="8" t="s">
        <v>237</v>
      </c>
      <c r="X9" s="8" t="s">
        <v>238</v>
      </c>
      <c r="Y9" s="8" t="s">
        <v>239</v>
      </c>
    </row>
    <row r="10" spans="3:25" ht="18.75">
      <c r="C10" s="84"/>
      <c r="D10" s="84"/>
      <c r="E10" s="84"/>
      <c r="F10" s="84"/>
      <c r="G10" s="84"/>
      <c r="H10" s="8" t="s">
        <v>240</v>
      </c>
      <c r="I10" s="8" t="s">
        <v>241</v>
      </c>
      <c r="J10" s="8" t="s">
        <v>242</v>
      </c>
      <c r="K10" s="8" t="s">
        <v>240</v>
      </c>
      <c r="L10" s="8" t="s">
        <v>241</v>
      </c>
      <c r="M10" s="8" t="s">
        <v>242</v>
      </c>
      <c r="N10" s="8" t="s">
        <v>240</v>
      </c>
      <c r="O10" s="8" t="s">
        <v>241</v>
      </c>
      <c r="P10" s="8" t="s">
        <v>242</v>
      </c>
      <c r="Q10" s="8" t="s">
        <v>240</v>
      </c>
      <c r="R10" s="8" t="s">
        <v>241</v>
      </c>
      <c r="S10" s="8" t="s">
        <v>242</v>
      </c>
      <c r="T10" s="8" t="s">
        <v>240</v>
      </c>
      <c r="U10" s="8" t="s">
        <v>241</v>
      </c>
      <c r="V10" s="8" t="s">
        <v>242</v>
      </c>
      <c r="W10" s="8" t="s">
        <v>240</v>
      </c>
      <c r="X10" s="8" t="s">
        <v>241</v>
      </c>
      <c r="Y10" s="8" t="s">
        <v>242</v>
      </c>
    </row>
    <row r="11" spans="3:25" ht="18.75">
      <c r="C11" s="10" t="s">
        <v>184</v>
      </c>
      <c r="D11" s="11"/>
      <c r="E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3:25" ht="18.75">
      <c r="C12" s="10" t="s">
        <v>185</v>
      </c>
      <c r="D12" s="11"/>
      <c r="E12" s="1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3:25" ht="18.75">
      <c r="C13" s="13" t="s">
        <v>186</v>
      </c>
      <c r="D13" s="14" t="s">
        <v>136</v>
      </c>
      <c r="E13" s="15">
        <v>23401</v>
      </c>
      <c r="F13" s="3">
        <v>23044</v>
      </c>
      <c r="G13" s="3">
        <v>23044</v>
      </c>
      <c r="H13" s="3">
        <v>22843</v>
      </c>
      <c r="I13" s="3">
        <v>22770</v>
      </c>
      <c r="J13" s="3">
        <v>22877</v>
      </c>
      <c r="K13" s="3">
        <v>22787</v>
      </c>
      <c r="L13" s="3">
        <v>22695</v>
      </c>
      <c r="M13" s="3">
        <v>22830</v>
      </c>
      <c r="N13" s="3">
        <v>22661</v>
      </c>
      <c r="O13" s="3">
        <v>22671</v>
      </c>
      <c r="P13" s="3">
        <v>22711</v>
      </c>
      <c r="Q13" s="3">
        <v>22648</v>
      </c>
      <c r="R13" s="3">
        <v>22723</v>
      </c>
      <c r="S13" s="3">
        <v>22734</v>
      </c>
      <c r="T13" s="3">
        <v>22754</v>
      </c>
      <c r="U13" s="3">
        <v>22815</v>
      </c>
      <c r="V13" s="3">
        <v>22893</v>
      </c>
      <c r="W13" s="3">
        <v>22897</v>
      </c>
      <c r="X13" s="3">
        <v>22900</v>
      </c>
      <c r="Y13" s="3">
        <v>22970</v>
      </c>
    </row>
    <row r="14" spans="3:25" ht="18.75">
      <c r="C14" s="13" t="s">
        <v>2006</v>
      </c>
      <c r="D14" s="14" t="s">
        <v>136</v>
      </c>
      <c r="E14" s="15">
        <v>23448</v>
      </c>
      <c r="F14" s="3">
        <v>23233</v>
      </c>
      <c r="G14" s="3">
        <v>22854</v>
      </c>
      <c r="H14" s="3">
        <v>22820</v>
      </c>
      <c r="I14" s="3">
        <v>22834</v>
      </c>
      <c r="J14" s="3">
        <v>22850</v>
      </c>
      <c r="K14" s="3">
        <v>22866</v>
      </c>
      <c r="L14" s="3">
        <v>22705</v>
      </c>
      <c r="M14" s="3">
        <v>22904</v>
      </c>
      <c r="N14" s="3">
        <v>22707</v>
      </c>
      <c r="O14" s="3">
        <v>22684</v>
      </c>
      <c r="P14" s="3">
        <v>22755</v>
      </c>
      <c r="Q14" s="3">
        <v>22615</v>
      </c>
      <c r="R14" s="3">
        <v>22658</v>
      </c>
      <c r="S14" s="3">
        <v>22667</v>
      </c>
      <c r="T14" s="3">
        <v>22680</v>
      </c>
      <c r="U14" s="3">
        <v>22788</v>
      </c>
      <c r="V14" s="3">
        <v>22800</v>
      </c>
      <c r="W14" s="3">
        <v>22827</v>
      </c>
      <c r="X14" s="3">
        <v>22842</v>
      </c>
      <c r="Y14" s="3">
        <v>22985</v>
      </c>
    </row>
    <row r="15" spans="3:25" ht="18.75">
      <c r="C15" s="13" t="s">
        <v>188</v>
      </c>
      <c r="D15" s="14" t="s">
        <v>136</v>
      </c>
      <c r="E15" s="16">
        <v>23136</v>
      </c>
      <c r="F15" s="3">
        <v>22830</v>
      </c>
      <c r="G15" s="3">
        <v>22798</v>
      </c>
      <c r="H15" s="3">
        <f>H14+H17-H18+H23-H24</f>
        <v>22716</v>
      </c>
      <c r="I15" s="3">
        <f aca="true" t="shared" si="0" ref="I15:Y15">I14+I17-I18+I23-I24</f>
        <v>22709</v>
      </c>
      <c r="J15" s="3">
        <f t="shared" si="0"/>
        <v>22778</v>
      </c>
      <c r="K15" s="3">
        <f t="shared" si="0"/>
        <v>22753</v>
      </c>
      <c r="L15" s="3">
        <f t="shared" si="0"/>
        <v>22628</v>
      </c>
      <c r="M15" s="3">
        <f t="shared" si="0"/>
        <v>22804</v>
      </c>
      <c r="N15" s="3">
        <f t="shared" si="0"/>
        <v>22609</v>
      </c>
      <c r="O15" s="3">
        <f t="shared" si="0"/>
        <v>22579</v>
      </c>
      <c r="P15" s="3">
        <f t="shared" si="0"/>
        <v>22704</v>
      </c>
      <c r="Q15" s="3">
        <f t="shared" si="0"/>
        <v>22586</v>
      </c>
      <c r="R15" s="3">
        <f t="shared" si="0"/>
        <v>22634.2</v>
      </c>
      <c r="S15" s="3">
        <f t="shared" si="0"/>
        <v>22653</v>
      </c>
      <c r="T15" s="3">
        <f t="shared" si="0"/>
        <v>22625</v>
      </c>
      <c r="U15" s="3">
        <f t="shared" si="0"/>
        <v>22780</v>
      </c>
      <c r="V15" s="3">
        <f t="shared" si="0"/>
        <v>22771</v>
      </c>
      <c r="W15" s="3">
        <f t="shared" si="0"/>
        <v>22840</v>
      </c>
      <c r="X15" s="3">
        <f t="shared" si="0"/>
        <v>22844</v>
      </c>
      <c r="Y15" s="3">
        <f t="shared" si="0"/>
        <v>22976</v>
      </c>
    </row>
    <row r="16" spans="3:25" ht="18.75">
      <c r="C16" s="13" t="s">
        <v>189</v>
      </c>
      <c r="D16" s="14" t="s">
        <v>190</v>
      </c>
      <c r="E16" s="15">
        <v>67.5</v>
      </c>
      <c r="F16" s="17">
        <v>67.5</v>
      </c>
      <c r="G16" s="17">
        <v>67.5</v>
      </c>
      <c r="H16" s="17">
        <v>67.8</v>
      </c>
      <c r="I16" s="17">
        <v>70</v>
      </c>
      <c r="J16" s="17">
        <v>71.2</v>
      </c>
      <c r="K16" s="17">
        <v>71.2</v>
      </c>
      <c r="L16" s="17">
        <v>72.5</v>
      </c>
      <c r="M16" s="17">
        <v>73.5</v>
      </c>
      <c r="N16" s="17">
        <v>71</v>
      </c>
      <c r="O16" s="17">
        <v>72.3</v>
      </c>
      <c r="P16" s="17">
        <v>74</v>
      </c>
      <c r="Q16" s="17">
        <v>73.2</v>
      </c>
      <c r="R16" s="17">
        <v>72.4</v>
      </c>
      <c r="S16" s="17">
        <v>74.2</v>
      </c>
      <c r="T16" s="17">
        <v>74.4</v>
      </c>
      <c r="U16" s="17">
        <v>73</v>
      </c>
      <c r="V16" s="17">
        <v>75.1</v>
      </c>
      <c r="W16" s="17">
        <v>74.7</v>
      </c>
      <c r="X16" s="17">
        <v>73.1</v>
      </c>
      <c r="Y16" s="17">
        <v>75</v>
      </c>
    </row>
    <row r="17" spans="3:25" ht="18.75">
      <c r="C17" s="18" t="s">
        <v>2007</v>
      </c>
      <c r="D17" s="19" t="s">
        <v>2008</v>
      </c>
      <c r="E17" s="16">
        <v>341</v>
      </c>
      <c r="F17" s="17">
        <v>300</v>
      </c>
      <c r="G17" s="17">
        <v>354</v>
      </c>
      <c r="H17" s="17">
        <v>330</v>
      </c>
      <c r="I17" s="17">
        <v>325</v>
      </c>
      <c r="J17" s="17">
        <v>354</v>
      </c>
      <c r="K17" s="17">
        <v>377</v>
      </c>
      <c r="L17" s="17">
        <v>365</v>
      </c>
      <c r="M17" s="17">
        <v>380</v>
      </c>
      <c r="N17" s="17">
        <v>384</v>
      </c>
      <c r="O17" s="17">
        <v>374</v>
      </c>
      <c r="P17" s="17">
        <v>390</v>
      </c>
      <c r="Q17" s="17">
        <v>354</v>
      </c>
      <c r="R17" s="17">
        <v>340.2</v>
      </c>
      <c r="S17" s="17">
        <v>385</v>
      </c>
      <c r="T17" s="17">
        <v>410</v>
      </c>
      <c r="U17" s="17">
        <v>382</v>
      </c>
      <c r="V17" s="17">
        <v>430</v>
      </c>
      <c r="W17" s="17">
        <v>400</v>
      </c>
      <c r="X17" s="17">
        <v>476</v>
      </c>
      <c r="Y17" s="17">
        <v>490</v>
      </c>
    </row>
    <row r="18" spans="3:25" ht="18.75">
      <c r="C18" s="18" t="s">
        <v>2009</v>
      </c>
      <c r="D18" s="19" t="s">
        <v>2008</v>
      </c>
      <c r="E18" s="16">
        <v>350</v>
      </c>
      <c r="F18" s="3">
        <v>378</v>
      </c>
      <c r="G18" s="3">
        <v>360</v>
      </c>
      <c r="H18" s="3">
        <v>347</v>
      </c>
      <c r="I18" s="3">
        <v>330</v>
      </c>
      <c r="J18" s="3">
        <v>360</v>
      </c>
      <c r="K18" s="3">
        <v>391</v>
      </c>
      <c r="L18" s="3">
        <v>370</v>
      </c>
      <c r="M18" s="3">
        <v>388</v>
      </c>
      <c r="N18" s="3">
        <v>391</v>
      </c>
      <c r="O18" s="3">
        <v>380</v>
      </c>
      <c r="P18" s="3">
        <v>401</v>
      </c>
      <c r="Q18" s="3">
        <v>376</v>
      </c>
      <c r="R18" s="3">
        <v>355</v>
      </c>
      <c r="S18" s="3">
        <v>390</v>
      </c>
      <c r="T18" s="3">
        <v>472</v>
      </c>
      <c r="U18" s="3">
        <v>395</v>
      </c>
      <c r="V18" s="3">
        <v>466</v>
      </c>
      <c r="W18" s="3">
        <v>419</v>
      </c>
      <c r="X18" s="3">
        <v>482</v>
      </c>
      <c r="Y18" s="3">
        <v>498</v>
      </c>
    </row>
    <row r="19" spans="3:25" ht="18.75">
      <c r="C19" s="18" t="s">
        <v>2010</v>
      </c>
      <c r="D19" s="19" t="s">
        <v>2008</v>
      </c>
      <c r="E19" s="11">
        <v>-9</v>
      </c>
      <c r="F19" s="3">
        <f aca="true" t="shared" si="1" ref="F19:Y19">F17-F18</f>
        <v>-78</v>
      </c>
      <c r="G19" s="3">
        <f t="shared" si="1"/>
        <v>-6</v>
      </c>
      <c r="H19" s="3">
        <f t="shared" si="1"/>
        <v>-17</v>
      </c>
      <c r="I19" s="3">
        <f t="shared" si="1"/>
        <v>-5</v>
      </c>
      <c r="J19" s="3">
        <f t="shared" si="1"/>
        <v>-6</v>
      </c>
      <c r="K19" s="3">
        <f t="shared" si="1"/>
        <v>-14</v>
      </c>
      <c r="L19" s="3">
        <f t="shared" si="1"/>
        <v>-5</v>
      </c>
      <c r="M19" s="3">
        <f t="shared" si="1"/>
        <v>-8</v>
      </c>
      <c r="N19" s="3">
        <f t="shared" si="1"/>
        <v>-7</v>
      </c>
      <c r="O19" s="3">
        <f t="shared" si="1"/>
        <v>-6</v>
      </c>
      <c r="P19" s="3">
        <f t="shared" si="1"/>
        <v>-11</v>
      </c>
      <c r="Q19" s="3">
        <f t="shared" si="1"/>
        <v>-22</v>
      </c>
      <c r="R19" s="3">
        <f t="shared" si="1"/>
        <v>-14.800000000000011</v>
      </c>
      <c r="S19" s="3">
        <f t="shared" si="1"/>
        <v>-5</v>
      </c>
      <c r="T19" s="3">
        <f t="shared" si="1"/>
        <v>-62</v>
      </c>
      <c r="U19" s="3">
        <f t="shared" si="1"/>
        <v>-13</v>
      </c>
      <c r="V19" s="3">
        <f t="shared" si="1"/>
        <v>-36</v>
      </c>
      <c r="W19" s="3">
        <f t="shared" si="1"/>
        <v>-19</v>
      </c>
      <c r="X19" s="3">
        <f t="shared" si="1"/>
        <v>-6</v>
      </c>
      <c r="Y19" s="3">
        <f t="shared" si="1"/>
        <v>-8</v>
      </c>
    </row>
    <row r="20" spans="3:25" ht="37.5">
      <c r="C20" s="13" t="s">
        <v>191</v>
      </c>
      <c r="D20" s="14" t="s">
        <v>192</v>
      </c>
      <c r="E20" s="20">
        <v>14.609485454779144</v>
      </c>
      <c r="F20" s="3">
        <f aca="true" t="shared" si="2" ref="F20:Y20">F17/F13*1000</f>
        <v>13.018573164381184</v>
      </c>
      <c r="G20" s="3">
        <f t="shared" si="2"/>
        <v>15.361916333969798</v>
      </c>
      <c r="H20" s="3">
        <f t="shared" si="2"/>
        <v>14.446438733966641</v>
      </c>
      <c r="I20" s="3">
        <f t="shared" si="2"/>
        <v>14.27316644707949</v>
      </c>
      <c r="J20" s="3">
        <f t="shared" si="2"/>
        <v>15.474056913056781</v>
      </c>
      <c r="K20" s="3">
        <f t="shared" si="2"/>
        <v>16.544520998815113</v>
      </c>
      <c r="L20" s="3">
        <f t="shared" si="2"/>
        <v>16.082837629433797</v>
      </c>
      <c r="M20" s="3">
        <f t="shared" si="2"/>
        <v>16.644765659220322</v>
      </c>
      <c r="N20" s="3">
        <f t="shared" si="2"/>
        <v>16.945412823794182</v>
      </c>
      <c r="O20" s="3">
        <f t="shared" si="2"/>
        <v>16.496846191169336</v>
      </c>
      <c r="P20" s="3">
        <f t="shared" si="2"/>
        <v>17.172295363480252</v>
      </c>
      <c r="Q20" s="3">
        <f t="shared" si="2"/>
        <v>15.630519251148003</v>
      </c>
      <c r="R20" s="3">
        <f t="shared" si="2"/>
        <v>14.97161466355675</v>
      </c>
      <c r="S20" s="3">
        <f t="shared" si="2"/>
        <v>16.934987243775844</v>
      </c>
      <c r="T20" s="3">
        <f t="shared" si="2"/>
        <v>18.018809879581614</v>
      </c>
      <c r="U20" s="3">
        <f t="shared" si="2"/>
        <v>16.743370589524435</v>
      </c>
      <c r="V20" s="3">
        <f t="shared" si="2"/>
        <v>18.783034115231732</v>
      </c>
      <c r="W20" s="3">
        <f t="shared" si="2"/>
        <v>17.469537493994846</v>
      </c>
      <c r="X20" s="3">
        <f t="shared" si="2"/>
        <v>20.786026200873362</v>
      </c>
      <c r="Y20" s="3">
        <f t="shared" si="2"/>
        <v>21.33217239878102</v>
      </c>
    </row>
    <row r="21" spans="3:25" ht="37.5">
      <c r="C21" s="13" t="s">
        <v>193</v>
      </c>
      <c r="D21" s="14" t="s">
        <v>194</v>
      </c>
      <c r="E21" s="20">
        <v>14.995073047427272</v>
      </c>
      <c r="F21" s="3">
        <f aca="true" t="shared" si="3" ref="F21:Y22">F18/F13*1000</f>
        <v>16.403402187120292</v>
      </c>
      <c r="G21" s="3">
        <f t="shared" si="3"/>
        <v>15.622287797257421</v>
      </c>
      <c r="H21" s="3">
        <f t="shared" si="3"/>
        <v>15.190649214201287</v>
      </c>
      <c r="I21" s="3">
        <f t="shared" si="3"/>
        <v>14.492753623188406</v>
      </c>
      <c r="J21" s="3">
        <f t="shared" si="3"/>
        <v>15.736329064125542</v>
      </c>
      <c r="K21" s="3">
        <f t="shared" si="3"/>
        <v>17.158906393996578</v>
      </c>
      <c r="L21" s="3">
        <f t="shared" si="3"/>
        <v>16.303150473672613</v>
      </c>
      <c r="M21" s="3">
        <f t="shared" si="3"/>
        <v>16.995181778361804</v>
      </c>
      <c r="N21" s="3">
        <f t="shared" si="3"/>
        <v>17.2543135783946</v>
      </c>
      <c r="O21" s="3">
        <f t="shared" si="3"/>
        <v>16.761501477658683</v>
      </c>
      <c r="P21" s="3">
        <f t="shared" si="3"/>
        <v>17.656642155783544</v>
      </c>
      <c r="Q21" s="3">
        <f t="shared" si="3"/>
        <v>16.60190745319675</v>
      </c>
      <c r="R21" s="3">
        <f t="shared" si="3"/>
        <v>15.62293711217709</v>
      </c>
      <c r="S21" s="3">
        <f t="shared" si="3"/>
        <v>17.15492214304566</v>
      </c>
      <c r="T21" s="3">
        <f t="shared" si="3"/>
        <v>20.743605519908588</v>
      </c>
      <c r="U21" s="3">
        <f t="shared" si="3"/>
        <v>17.313171159325005</v>
      </c>
      <c r="V21" s="3">
        <f t="shared" si="3"/>
        <v>20.355567203948805</v>
      </c>
      <c r="W21" s="3">
        <f t="shared" si="3"/>
        <v>18.2993405249596</v>
      </c>
      <c r="X21" s="3">
        <f t="shared" si="3"/>
        <v>21.048034934497817</v>
      </c>
      <c r="Y21" s="3">
        <f t="shared" si="3"/>
        <v>21.6804527644754</v>
      </c>
    </row>
    <row r="22" spans="3:25" ht="18.75">
      <c r="C22" s="13" t="s">
        <v>195</v>
      </c>
      <c r="D22" s="14" t="s">
        <v>196</v>
      </c>
      <c r="E22" s="21">
        <v>-0.3838280450358239</v>
      </c>
      <c r="F22" s="21">
        <f t="shared" si="3"/>
        <v>-3.3572935049283346</v>
      </c>
      <c r="G22" s="21">
        <f t="shared" si="3"/>
        <v>-0.26253609871357314</v>
      </c>
      <c r="H22" s="21">
        <f t="shared" si="3"/>
        <v>-0.7449605609114811</v>
      </c>
      <c r="I22" s="21">
        <f t="shared" si="3"/>
        <v>-0.2189717088552159</v>
      </c>
      <c r="J22" s="21">
        <f t="shared" si="3"/>
        <v>-0.26258205689277897</v>
      </c>
      <c r="K22" s="21">
        <f t="shared" si="3"/>
        <v>-0.6122627481850783</v>
      </c>
      <c r="L22" s="21">
        <f t="shared" si="3"/>
        <v>-0.22021581149526537</v>
      </c>
      <c r="M22" s="21">
        <f t="shared" si="3"/>
        <v>-0.34928396786587496</v>
      </c>
      <c r="N22" s="21">
        <f t="shared" si="3"/>
        <v>-0.3082749812833047</v>
      </c>
      <c r="O22" s="21">
        <f t="shared" si="3"/>
        <v>-0.2645036148827367</v>
      </c>
      <c r="P22" s="21">
        <f t="shared" si="3"/>
        <v>-0.4834102395078005</v>
      </c>
      <c r="Q22" s="21">
        <f t="shared" si="3"/>
        <v>-0.9728056599602034</v>
      </c>
      <c r="R22" s="21">
        <f t="shared" si="3"/>
        <v>-0.6531909259422725</v>
      </c>
      <c r="S22" s="21">
        <f t="shared" si="3"/>
        <v>-0.22058499139718535</v>
      </c>
      <c r="T22" s="21">
        <f t="shared" si="3"/>
        <v>-2.7336860670194003</v>
      </c>
      <c r="U22" s="21">
        <f t="shared" si="3"/>
        <v>-0.5704756889591013</v>
      </c>
      <c r="V22" s="21">
        <f t="shared" si="3"/>
        <v>-1.5789473684210527</v>
      </c>
      <c r="W22" s="21">
        <f t="shared" si="3"/>
        <v>-0.8323476584746133</v>
      </c>
      <c r="X22" s="21">
        <f t="shared" si="3"/>
        <v>-0.2626740215392698</v>
      </c>
      <c r="Y22" s="21">
        <f t="shared" si="3"/>
        <v>-0.3480530780944094</v>
      </c>
    </row>
    <row r="23" spans="3:25" ht="18.75">
      <c r="C23" s="13" t="s">
        <v>2011</v>
      </c>
      <c r="D23" s="22" t="s">
        <v>2008</v>
      </c>
      <c r="E23" s="16">
        <v>645</v>
      </c>
      <c r="F23" s="3">
        <v>593</v>
      </c>
      <c r="G23" s="3">
        <v>750</v>
      </c>
      <c r="H23" s="3">
        <v>755</v>
      </c>
      <c r="I23" s="3">
        <v>740</v>
      </c>
      <c r="J23" s="3">
        <v>789</v>
      </c>
      <c r="K23" s="3">
        <v>788</v>
      </c>
      <c r="L23" s="3">
        <v>783</v>
      </c>
      <c r="M23" s="3">
        <v>800</v>
      </c>
      <c r="N23" s="3">
        <v>789</v>
      </c>
      <c r="O23" s="3">
        <v>785</v>
      </c>
      <c r="P23" s="3">
        <v>850</v>
      </c>
      <c r="Q23" s="3">
        <v>870</v>
      </c>
      <c r="R23" s="3">
        <v>862</v>
      </c>
      <c r="S23" s="3">
        <v>879</v>
      </c>
      <c r="T23" s="3">
        <v>891</v>
      </c>
      <c r="U23" s="3">
        <v>872</v>
      </c>
      <c r="V23" s="3">
        <v>890</v>
      </c>
      <c r="W23" s="3">
        <v>894</v>
      </c>
      <c r="X23" s="3">
        <v>852</v>
      </c>
      <c r="Y23" s="3">
        <v>889</v>
      </c>
    </row>
    <row r="24" spans="3:25" ht="18.75">
      <c r="C24" s="13" t="s">
        <v>2012</v>
      </c>
      <c r="D24" s="22" t="s">
        <v>2008</v>
      </c>
      <c r="E24" s="16">
        <v>841</v>
      </c>
      <c r="F24" s="3">
        <v>918</v>
      </c>
      <c r="G24" s="3">
        <v>800</v>
      </c>
      <c r="H24" s="3">
        <v>842</v>
      </c>
      <c r="I24" s="3">
        <v>860</v>
      </c>
      <c r="J24" s="3">
        <v>855</v>
      </c>
      <c r="K24" s="3">
        <v>887</v>
      </c>
      <c r="L24" s="3">
        <v>855</v>
      </c>
      <c r="M24" s="3">
        <v>892</v>
      </c>
      <c r="N24" s="3">
        <v>880</v>
      </c>
      <c r="O24" s="3">
        <v>884</v>
      </c>
      <c r="P24" s="3">
        <v>890</v>
      </c>
      <c r="Q24" s="3">
        <v>877</v>
      </c>
      <c r="R24" s="3">
        <v>871</v>
      </c>
      <c r="S24" s="3">
        <v>888</v>
      </c>
      <c r="T24" s="3">
        <v>884</v>
      </c>
      <c r="U24" s="3">
        <v>867</v>
      </c>
      <c r="V24" s="3">
        <v>883</v>
      </c>
      <c r="W24" s="3">
        <v>862</v>
      </c>
      <c r="X24" s="3">
        <v>844</v>
      </c>
      <c r="Y24" s="3">
        <v>890</v>
      </c>
    </row>
    <row r="25" spans="3:25" ht="18.75">
      <c r="C25" s="13" t="s">
        <v>2013</v>
      </c>
      <c r="D25" s="22"/>
      <c r="E25" s="3">
        <v>-196</v>
      </c>
      <c r="F25" s="3">
        <f>F23-F24</f>
        <v>-325</v>
      </c>
      <c r="G25" s="3">
        <f>G23-G24</f>
        <v>-50</v>
      </c>
      <c r="H25" s="3">
        <f>H23-H24</f>
        <v>-87</v>
      </c>
      <c r="I25" s="3">
        <f aca="true" t="shared" si="4" ref="I25:Y25">I23-I24</f>
        <v>-120</v>
      </c>
      <c r="J25" s="3">
        <f t="shared" si="4"/>
        <v>-66</v>
      </c>
      <c r="K25" s="3">
        <f t="shared" si="4"/>
        <v>-99</v>
      </c>
      <c r="L25" s="3">
        <f t="shared" si="4"/>
        <v>-72</v>
      </c>
      <c r="M25" s="3">
        <f t="shared" si="4"/>
        <v>-92</v>
      </c>
      <c r="N25" s="3">
        <f t="shared" si="4"/>
        <v>-91</v>
      </c>
      <c r="O25" s="3">
        <f t="shared" si="4"/>
        <v>-99</v>
      </c>
      <c r="P25" s="3">
        <f t="shared" si="4"/>
        <v>-40</v>
      </c>
      <c r="Q25" s="3">
        <f t="shared" si="4"/>
        <v>-7</v>
      </c>
      <c r="R25" s="3">
        <f t="shared" si="4"/>
        <v>-9</v>
      </c>
      <c r="S25" s="3">
        <f t="shared" si="4"/>
        <v>-9</v>
      </c>
      <c r="T25" s="3">
        <f t="shared" si="4"/>
        <v>7</v>
      </c>
      <c r="U25" s="3">
        <f t="shared" si="4"/>
        <v>5</v>
      </c>
      <c r="V25" s="3">
        <f t="shared" si="4"/>
        <v>7</v>
      </c>
      <c r="W25" s="3">
        <f t="shared" si="4"/>
        <v>32</v>
      </c>
      <c r="X25" s="3">
        <f t="shared" si="4"/>
        <v>8</v>
      </c>
      <c r="Y25" s="3">
        <f t="shared" si="4"/>
        <v>-1</v>
      </c>
    </row>
    <row r="26" spans="3:25" ht="18.75">
      <c r="C26" s="13" t="s">
        <v>197</v>
      </c>
      <c r="D26" s="22" t="s">
        <v>198</v>
      </c>
      <c r="E26" s="21">
        <v>-83.97240906559274</v>
      </c>
      <c r="F26" s="21">
        <f aca="true" t="shared" si="5" ref="F26:Y26">F25/F13*10000</f>
        <v>-141.0345426141295</v>
      </c>
      <c r="G26" s="21">
        <f t="shared" si="5"/>
        <v>-21.697621940635305</v>
      </c>
      <c r="H26" s="21">
        <f t="shared" si="5"/>
        <v>-38.08606575318478</v>
      </c>
      <c r="I26" s="21">
        <f t="shared" si="5"/>
        <v>-52.700922266139656</v>
      </c>
      <c r="J26" s="21">
        <f t="shared" si="5"/>
        <v>-28.84993661756349</v>
      </c>
      <c r="K26" s="21">
        <f t="shared" si="5"/>
        <v>-43.44582437354632</v>
      </c>
      <c r="L26" s="21">
        <f t="shared" si="5"/>
        <v>-31.725049570389952</v>
      </c>
      <c r="M26" s="21">
        <f t="shared" si="5"/>
        <v>-40.297853701270256</v>
      </c>
      <c r="N26" s="21">
        <f t="shared" si="5"/>
        <v>-40.15709809805392</v>
      </c>
      <c r="O26" s="21">
        <f t="shared" si="5"/>
        <v>-43.66812227074236</v>
      </c>
      <c r="P26" s="21">
        <f t="shared" si="5"/>
        <v>-17.612610629210515</v>
      </c>
      <c r="Q26" s="21">
        <f t="shared" si="5"/>
        <v>-3.090780642882374</v>
      </c>
      <c r="R26" s="21">
        <f t="shared" si="5"/>
        <v>-3.960744619988558</v>
      </c>
      <c r="S26" s="21">
        <f t="shared" si="5"/>
        <v>-3.95882818685669</v>
      </c>
      <c r="T26" s="21">
        <f t="shared" si="5"/>
        <v>3.0763821745627142</v>
      </c>
      <c r="U26" s="21">
        <f t="shared" si="5"/>
        <v>2.1915406530791146</v>
      </c>
      <c r="V26" s="21">
        <f t="shared" si="5"/>
        <v>3.0577032280609795</v>
      </c>
      <c r="W26" s="21">
        <f t="shared" si="5"/>
        <v>13.975629995195877</v>
      </c>
      <c r="X26" s="21">
        <f t="shared" si="5"/>
        <v>3.4934497816593884</v>
      </c>
      <c r="Y26" s="21">
        <f t="shared" si="5"/>
        <v>-0.43535045711798</v>
      </c>
    </row>
    <row r="27" spans="3:25" ht="18.75">
      <c r="C27" s="10" t="s">
        <v>2014</v>
      </c>
      <c r="D27" s="14"/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3:25" ht="18.75">
      <c r="C28" s="13" t="s">
        <v>2016</v>
      </c>
      <c r="D28" s="11" t="s">
        <v>21</v>
      </c>
      <c r="E28" s="3">
        <f>E32+E41+E58</f>
        <v>6052.9</v>
      </c>
      <c r="F28" s="3">
        <f aca="true" t="shared" si="6" ref="F28:Y28">F32+F41+F58</f>
        <v>6463.3</v>
      </c>
      <c r="G28" s="3">
        <f t="shared" si="6"/>
        <v>6545.5</v>
      </c>
      <c r="H28" s="3">
        <f t="shared" si="6"/>
        <v>6792.6</v>
      </c>
      <c r="I28" s="3">
        <f t="shared" si="6"/>
        <v>6729.5</v>
      </c>
      <c r="J28" s="3">
        <f t="shared" si="6"/>
        <v>6834.8</v>
      </c>
      <c r="K28" s="3">
        <f t="shared" si="6"/>
        <v>7160.85</v>
      </c>
      <c r="L28" s="3">
        <f t="shared" si="6"/>
        <v>6999.7</v>
      </c>
      <c r="M28" s="3">
        <f t="shared" si="6"/>
        <v>7567.1</v>
      </c>
      <c r="N28" s="3">
        <f t="shared" si="6"/>
        <v>7586.1</v>
      </c>
      <c r="O28" s="3">
        <f t="shared" si="6"/>
        <v>7308.3</v>
      </c>
      <c r="P28" s="3">
        <f t="shared" si="6"/>
        <v>8015.4</v>
      </c>
      <c r="Q28" s="3">
        <f t="shared" si="6"/>
        <v>8012.4</v>
      </c>
      <c r="R28" s="3">
        <f t="shared" si="6"/>
        <v>7615</v>
      </c>
      <c r="S28" s="3">
        <f t="shared" si="6"/>
        <v>8536.7</v>
      </c>
      <c r="T28" s="3">
        <f t="shared" si="6"/>
        <v>8453.7</v>
      </c>
      <c r="U28" s="3">
        <f t="shared" si="6"/>
        <v>7939.3</v>
      </c>
      <c r="V28" s="3">
        <f t="shared" si="6"/>
        <v>9027.95</v>
      </c>
      <c r="W28" s="3">
        <f t="shared" si="6"/>
        <v>8977.05</v>
      </c>
      <c r="X28" s="3">
        <f t="shared" si="6"/>
        <v>8300.6</v>
      </c>
      <c r="Y28" s="3">
        <f t="shared" si="6"/>
        <v>9625.5</v>
      </c>
    </row>
    <row r="29" spans="3:31" ht="37.5">
      <c r="C29" s="13" t="s">
        <v>200</v>
      </c>
      <c r="D29" s="11" t="s">
        <v>52</v>
      </c>
      <c r="E29" s="23">
        <v>100.34</v>
      </c>
      <c r="F29" s="3">
        <f>F28/E28%/F30%</f>
        <v>98.50573897699854</v>
      </c>
      <c r="G29" s="3">
        <f>G28/F28%/G30%</f>
        <v>92.90990471677986</v>
      </c>
      <c r="H29" s="3">
        <f>H28/G28%/H30%</f>
        <v>100.45993482364828</v>
      </c>
      <c r="I29" s="3">
        <f>I28/G28%/I30%</f>
        <v>99.52671015454187</v>
      </c>
      <c r="J29" s="3">
        <f aca="true" t="shared" si="7" ref="J29:Y29">J28/G28%/J30%</f>
        <v>100.9862963422092</v>
      </c>
      <c r="K29" s="3">
        <f t="shared" si="7"/>
        <v>102.45028267341864</v>
      </c>
      <c r="L29" s="3">
        <f t="shared" si="7"/>
        <v>101.0837290028363</v>
      </c>
      <c r="M29" s="3">
        <f t="shared" si="7"/>
        <v>107.48959778085992</v>
      </c>
      <c r="N29" s="3">
        <f t="shared" si="7"/>
        <v>102.85295224823814</v>
      </c>
      <c r="O29" s="3">
        <f t="shared" si="7"/>
        <v>101.36772851984918</v>
      </c>
      <c r="P29" s="3">
        <f t="shared" si="7"/>
        <v>102.73940865634826</v>
      </c>
      <c r="Q29" s="3">
        <f t="shared" si="7"/>
        <v>102.44373256508972</v>
      </c>
      <c r="R29" s="3">
        <f t="shared" si="7"/>
        <v>101.06362598267124</v>
      </c>
      <c r="S29" s="3">
        <f t="shared" si="7"/>
        <v>102.80282849337421</v>
      </c>
      <c r="T29" s="3">
        <f t="shared" si="7"/>
        <v>101.54736577938459</v>
      </c>
      <c r="U29" s="3">
        <f t="shared" si="7"/>
        <v>100.34523574046207</v>
      </c>
      <c r="V29" s="3">
        <f t="shared" si="7"/>
        <v>101.68708228994991</v>
      </c>
      <c r="W29" s="3">
        <f t="shared" si="7"/>
        <v>102.20479342479247</v>
      </c>
      <c r="X29" s="3">
        <f t="shared" si="7"/>
        <v>100.62635133391257</v>
      </c>
      <c r="Y29" s="3">
        <f t="shared" si="7"/>
        <v>102.5181626120931</v>
      </c>
      <c r="Z29" s="24"/>
      <c r="AA29" s="24"/>
      <c r="AB29" s="24"/>
      <c r="AC29" s="24"/>
      <c r="AD29" s="24"/>
      <c r="AE29" s="24"/>
    </row>
    <row r="30" spans="3:31" ht="18.75">
      <c r="C30" s="13" t="s">
        <v>2015</v>
      </c>
      <c r="D30" s="11" t="s">
        <v>187</v>
      </c>
      <c r="E30" s="23">
        <v>102.2</v>
      </c>
      <c r="F30" s="3">
        <v>108.4</v>
      </c>
      <c r="G30" s="3">
        <v>109</v>
      </c>
      <c r="H30" s="3">
        <v>103.3</v>
      </c>
      <c r="I30" s="3">
        <v>103.3</v>
      </c>
      <c r="J30" s="3">
        <v>103.4</v>
      </c>
      <c r="K30" s="3">
        <v>102.9</v>
      </c>
      <c r="L30" s="3">
        <v>102.9</v>
      </c>
      <c r="M30" s="3">
        <v>103</v>
      </c>
      <c r="N30" s="3">
        <v>103</v>
      </c>
      <c r="O30" s="3">
        <v>103</v>
      </c>
      <c r="P30" s="3">
        <v>103.1</v>
      </c>
      <c r="Q30" s="3">
        <v>103.1</v>
      </c>
      <c r="R30" s="3">
        <v>103.1</v>
      </c>
      <c r="S30" s="3">
        <v>103.6</v>
      </c>
      <c r="T30" s="3">
        <v>103.9</v>
      </c>
      <c r="U30" s="3">
        <v>103.9</v>
      </c>
      <c r="V30" s="3">
        <v>104</v>
      </c>
      <c r="W30" s="3">
        <v>103.9</v>
      </c>
      <c r="X30" s="3">
        <v>103.9</v>
      </c>
      <c r="Y30" s="3">
        <v>104</v>
      </c>
      <c r="Z30" s="24"/>
      <c r="AA30" s="24"/>
      <c r="AB30" s="24"/>
      <c r="AC30" s="24"/>
      <c r="AD30" s="24"/>
      <c r="AE30" s="24"/>
    </row>
    <row r="31" spans="3:31" ht="18.75">
      <c r="C31" s="25" t="s">
        <v>201</v>
      </c>
      <c r="D31" s="14"/>
      <c r="E31" s="1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4"/>
      <c r="AA31" s="24"/>
      <c r="AB31" s="24"/>
      <c r="AC31" s="24"/>
      <c r="AD31" s="24"/>
      <c r="AE31" s="24"/>
    </row>
    <row r="32" spans="3:31" ht="56.25">
      <c r="C32" s="26" t="s">
        <v>209</v>
      </c>
      <c r="D32" s="14" t="s">
        <v>199</v>
      </c>
      <c r="E32" s="3">
        <v>4997</v>
      </c>
      <c r="F32" s="3">
        <v>5301.5</v>
      </c>
      <c r="G32" s="3">
        <v>5513</v>
      </c>
      <c r="H32" s="3">
        <v>5780</v>
      </c>
      <c r="I32" s="3">
        <v>5750</v>
      </c>
      <c r="J32" s="3">
        <v>5800</v>
      </c>
      <c r="K32" s="3">
        <v>6140</v>
      </c>
      <c r="L32" s="3">
        <v>6000</v>
      </c>
      <c r="M32" s="3">
        <v>6520</v>
      </c>
      <c r="N32" s="3">
        <v>6550</v>
      </c>
      <c r="O32" s="3">
        <v>6300</v>
      </c>
      <c r="P32" s="3">
        <v>6950</v>
      </c>
      <c r="Q32" s="3">
        <v>6940</v>
      </c>
      <c r="R32" s="3">
        <v>6580</v>
      </c>
      <c r="S32" s="3">
        <v>7430</v>
      </c>
      <c r="T32" s="3">
        <v>7360</v>
      </c>
      <c r="U32" s="3">
        <v>6890</v>
      </c>
      <c r="V32" s="3">
        <v>7890</v>
      </c>
      <c r="W32" s="3">
        <v>7850</v>
      </c>
      <c r="X32" s="3">
        <v>7230</v>
      </c>
      <c r="Y32" s="3">
        <v>8450</v>
      </c>
      <c r="Z32" s="24"/>
      <c r="AA32" s="24"/>
      <c r="AB32" s="24"/>
      <c r="AC32" s="24"/>
      <c r="AD32" s="24"/>
      <c r="AE32" s="24"/>
    </row>
    <row r="33" spans="3:25" ht="40.5" customHeight="1">
      <c r="C33" s="26" t="s">
        <v>210</v>
      </c>
      <c r="D33" s="14" t="s">
        <v>160</v>
      </c>
      <c r="E33" s="3">
        <v>102.47</v>
      </c>
      <c r="F33" s="3">
        <f>F32/E32*100</f>
        <v>106.09365619371623</v>
      </c>
      <c r="G33" s="3">
        <f>G32/F32*100</f>
        <v>103.98943695180608</v>
      </c>
      <c r="H33" s="3">
        <f>H32/G32%</f>
        <v>104.84309813168873</v>
      </c>
      <c r="I33" s="3">
        <f>I32/G32%</f>
        <v>104.2989298022855</v>
      </c>
      <c r="J33" s="3">
        <f>J32/G32%</f>
        <v>105.20587701795755</v>
      </c>
      <c r="K33" s="3">
        <f>K32/H32%</f>
        <v>106.22837370242215</v>
      </c>
      <c r="L33" s="3">
        <f>L32/I32%</f>
        <v>104.34782608695652</v>
      </c>
      <c r="M33" s="3">
        <f>M32/K32%</f>
        <v>106.18892508143323</v>
      </c>
      <c r="N33" s="3">
        <f aca="true" t="shared" si="8" ref="N33:Y33">N32/K32%</f>
        <v>106.67752442996743</v>
      </c>
      <c r="O33" s="3">
        <f t="shared" si="8"/>
        <v>105</v>
      </c>
      <c r="P33" s="3">
        <f t="shared" si="8"/>
        <v>106.59509202453987</v>
      </c>
      <c r="Q33" s="3">
        <f t="shared" si="8"/>
        <v>105.95419847328245</v>
      </c>
      <c r="R33" s="3">
        <f t="shared" si="8"/>
        <v>104.44444444444444</v>
      </c>
      <c r="S33" s="3">
        <f t="shared" si="8"/>
        <v>106.90647482014388</v>
      </c>
      <c r="T33" s="3">
        <f t="shared" si="8"/>
        <v>106.05187319884725</v>
      </c>
      <c r="U33" s="3">
        <f t="shared" si="8"/>
        <v>104.7112462006079</v>
      </c>
      <c r="V33" s="3">
        <f t="shared" si="8"/>
        <v>106.19111709286676</v>
      </c>
      <c r="W33" s="3">
        <f t="shared" si="8"/>
        <v>106.65760869565219</v>
      </c>
      <c r="X33" s="3">
        <f t="shared" si="8"/>
        <v>104.93468795355587</v>
      </c>
      <c r="Y33" s="3">
        <f t="shared" si="8"/>
        <v>107.09759188846641</v>
      </c>
    </row>
    <row r="34" spans="3:25" ht="40.5" customHeight="1">
      <c r="C34" s="26" t="s">
        <v>211</v>
      </c>
      <c r="D34" s="14" t="s">
        <v>187</v>
      </c>
      <c r="E34" s="3">
        <v>106.7</v>
      </c>
      <c r="F34" s="3">
        <v>128.3</v>
      </c>
      <c r="G34" s="3">
        <v>105.4</v>
      </c>
      <c r="H34" s="3">
        <v>104.5</v>
      </c>
      <c r="I34" s="3">
        <v>104.5</v>
      </c>
      <c r="J34" s="3">
        <v>104.2</v>
      </c>
      <c r="K34" s="3">
        <v>104.6</v>
      </c>
      <c r="L34" s="3">
        <v>104</v>
      </c>
      <c r="M34" s="3">
        <v>104</v>
      </c>
      <c r="N34" s="3">
        <v>104</v>
      </c>
      <c r="O34" s="3">
        <v>103.7</v>
      </c>
      <c r="P34" s="3">
        <v>103.6</v>
      </c>
      <c r="Q34" s="3">
        <v>103.9</v>
      </c>
      <c r="R34" s="3">
        <v>104.1</v>
      </c>
      <c r="S34" s="3">
        <v>103.8</v>
      </c>
      <c r="T34" s="3">
        <v>104.6</v>
      </c>
      <c r="U34" s="3">
        <v>104.1</v>
      </c>
      <c r="V34" s="3">
        <v>104.6</v>
      </c>
      <c r="W34" s="3">
        <v>104.6</v>
      </c>
      <c r="X34" s="3">
        <v>104.3</v>
      </c>
      <c r="Y34" s="3">
        <v>104.6</v>
      </c>
    </row>
    <row r="35" spans="3:25" ht="37.5">
      <c r="C35" s="26" t="s">
        <v>212</v>
      </c>
      <c r="D35" s="14" t="s">
        <v>52</v>
      </c>
      <c r="E35" s="3">
        <v>96.03</v>
      </c>
      <c r="F35" s="3">
        <f>F33/F34*100</f>
        <v>82.6918598548061</v>
      </c>
      <c r="G35" s="3">
        <f>G33/G34*100</f>
        <v>98.66170488786156</v>
      </c>
      <c r="H35" s="3">
        <f aca="true" t="shared" si="9" ref="H35:Y35">H33/H34%</f>
        <v>100.32832357099402</v>
      </c>
      <c r="I35" s="3">
        <f t="shared" si="9"/>
        <v>99.80758832754594</v>
      </c>
      <c r="J35" s="3">
        <f t="shared" si="9"/>
        <v>100.96533303066943</v>
      </c>
      <c r="K35" s="3">
        <f t="shared" si="9"/>
        <v>101.55676262181849</v>
      </c>
      <c r="L35" s="3">
        <f t="shared" si="9"/>
        <v>100.3344481605351</v>
      </c>
      <c r="M35" s="3">
        <f t="shared" si="9"/>
        <v>102.10473565522425</v>
      </c>
      <c r="N35" s="3">
        <f t="shared" si="9"/>
        <v>102.57454272112253</v>
      </c>
      <c r="O35" s="3">
        <f t="shared" si="9"/>
        <v>101.2536162005786</v>
      </c>
      <c r="P35" s="3">
        <f t="shared" si="9"/>
        <v>102.89101546770257</v>
      </c>
      <c r="Q35" s="3">
        <f t="shared" si="9"/>
        <v>101.97709188958848</v>
      </c>
      <c r="R35" s="3">
        <f t="shared" si="9"/>
        <v>100.33087842886114</v>
      </c>
      <c r="S35" s="3">
        <f t="shared" si="9"/>
        <v>102.99275030842378</v>
      </c>
      <c r="T35" s="3">
        <f t="shared" si="9"/>
        <v>101.38802409067614</v>
      </c>
      <c r="U35" s="3">
        <f t="shared" si="9"/>
        <v>100.58717214275495</v>
      </c>
      <c r="V35" s="3">
        <f t="shared" si="9"/>
        <v>101.52114444824738</v>
      </c>
      <c r="W35" s="3">
        <f t="shared" si="9"/>
        <v>101.96712112395046</v>
      </c>
      <c r="X35" s="3">
        <f t="shared" si="9"/>
        <v>100.60852152785797</v>
      </c>
      <c r="Y35" s="3">
        <f t="shared" si="9"/>
        <v>102.38775515149752</v>
      </c>
    </row>
    <row r="36" spans="3:25" ht="56.25">
      <c r="C36" s="26" t="s">
        <v>213</v>
      </c>
      <c r="D36" s="14" t="s">
        <v>199</v>
      </c>
      <c r="E36" s="3">
        <v>4997</v>
      </c>
      <c r="F36" s="3">
        <v>5301.5</v>
      </c>
      <c r="G36" s="3">
        <v>5513</v>
      </c>
      <c r="H36" s="3">
        <v>5780</v>
      </c>
      <c r="I36" s="3">
        <v>5750</v>
      </c>
      <c r="J36" s="3">
        <v>5800</v>
      </c>
      <c r="K36" s="3">
        <v>6140</v>
      </c>
      <c r="L36" s="3">
        <v>6000</v>
      </c>
      <c r="M36" s="3">
        <v>6520</v>
      </c>
      <c r="N36" s="3">
        <v>6550</v>
      </c>
      <c r="O36" s="3">
        <v>6300</v>
      </c>
      <c r="P36" s="3">
        <v>6950</v>
      </c>
      <c r="Q36" s="3">
        <v>6940</v>
      </c>
      <c r="R36" s="3">
        <v>6580</v>
      </c>
      <c r="S36" s="3">
        <v>7430</v>
      </c>
      <c r="T36" s="3">
        <v>7360</v>
      </c>
      <c r="U36" s="3">
        <v>6890</v>
      </c>
      <c r="V36" s="3">
        <v>7890</v>
      </c>
      <c r="W36" s="3">
        <v>7850</v>
      </c>
      <c r="X36" s="3">
        <v>7230</v>
      </c>
      <c r="Y36" s="3">
        <v>8450</v>
      </c>
    </row>
    <row r="37" spans="3:25" ht="37.5">
      <c r="C37" s="26" t="s">
        <v>214</v>
      </c>
      <c r="D37" s="14" t="s">
        <v>160</v>
      </c>
      <c r="E37" s="3">
        <v>102.47</v>
      </c>
      <c r="F37" s="3">
        <f>F36/E36*100</f>
        <v>106.09365619371623</v>
      </c>
      <c r="G37" s="3">
        <f>G36/F36*100</f>
        <v>103.98943695180608</v>
      </c>
      <c r="H37" s="3">
        <f>H36/G36%</f>
        <v>104.84309813168873</v>
      </c>
      <c r="I37" s="3">
        <f>I36/G36%</f>
        <v>104.2989298022855</v>
      </c>
      <c r="J37" s="3">
        <f>J36/G36%</f>
        <v>105.20587701795755</v>
      </c>
      <c r="K37" s="3">
        <f>K36/H36%</f>
        <v>106.22837370242215</v>
      </c>
      <c r="L37" s="3">
        <f>L36/I36%</f>
        <v>104.34782608695652</v>
      </c>
      <c r="M37" s="3">
        <f>M36/K36%</f>
        <v>106.18892508143323</v>
      </c>
      <c r="N37" s="3">
        <f aca="true" t="shared" si="10" ref="N37:Y37">N36/K36%</f>
        <v>106.67752442996743</v>
      </c>
      <c r="O37" s="3">
        <f t="shared" si="10"/>
        <v>105</v>
      </c>
      <c r="P37" s="3">
        <f t="shared" si="10"/>
        <v>106.59509202453987</v>
      </c>
      <c r="Q37" s="3">
        <f t="shared" si="10"/>
        <v>105.95419847328245</v>
      </c>
      <c r="R37" s="3">
        <f t="shared" si="10"/>
        <v>104.44444444444444</v>
      </c>
      <c r="S37" s="3">
        <f t="shared" si="10"/>
        <v>106.90647482014388</v>
      </c>
      <c r="T37" s="3">
        <f t="shared" si="10"/>
        <v>106.05187319884725</v>
      </c>
      <c r="U37" s="3">
        <f t="shared" si="10"/>
        <v>104.7112462006079</v>
      </c>
      <c r="V37" s="3">
        <f t="shared" si="10"/>
        <v>106.19111709286676</v>
      </c>
      <c r="W37" s="3">
        <f t="shared" si="10"/>
        <v>106.65760869565219</v>
      </c>
      <c r="X37" s="3">
        <f t="shared" si="10"/>
        <v>104.93468795355587</v>
      </c>
      <c r="Y37" s="3">
        <f t="shared" si="10"/>
        <v>107.09759188846641</v>
      </c>
    </row>
    <row r="38" spans="3:25" ht="18.75">
      <c r="C38" s="26" t="s">
        <v>215</v>
      </c>
      <c r="D38" s="14" t="s">
        <v>187</v>
      </c>
      <c r="E38" s="3">
        <v>106.7</v>
      </c>
      <c r="F38" s="3">
        <v>128.3</v>
      </c>
      <c r="G38" s="3">
        <v>105.4</v>
      </c>
      <c r="H38" s="3">
        <v>104.5</v>
      </c>
      <c r="I38" s="3">
        <v>104.5</v>
      </c>
      <c r="J38" s="3">
        <v>104.2</v>
      </c>
      <c r="K38" s="3">
        <v>104.6</v>
      </c>
      <c r="L38" s="3">
        <v>104</v>
      </c>
      <c r="M38" s="3">
        <v>104</v>
      </c>
      <c r="N38" s="3">
        <v>104</v>
      </c>
      <c r="O38" s="3">
        <v>103.7</v>
      </c>
      <c r="P38" s="3">
        <v>103.6</v>
      </c>
      <c r="Q38" s="3">
        <v>103.9</v>
      </c>
      <c r="R38" s="3">
        <v>104.1</v>
      </c>
      <c r="S38" s="3">
        <v>103.8</v>
      </c>
      <c r="T38" s="3">
        <v>104.6</v>
      </c>
      <c r="U38" s="3">
        <v>104.1</v>
      </c>
      <c r="V38" s="3">
        <v>104.6</v>
      </c>
      <c r="W38" s="3">
        <v>104.6</v>
      </c>
      <c r="X38" s="3">
        <v>104.3</v>
      </c>
      <c r="Y38" s="3">
        <v>104.6</v>
      </c>
    </row>
    <row r="39" spans="3:25" ht="37.5">
      <c r="C39" s="26" t="s">
        <v>216</v>
      </c>
      <c r="D39" s="14" t="s">
        <v>52</v>
      </c>
      <c r="E39" s="3">
        <v>96.03</v>
      </c>
      <c r="F39" s="3">
        <f>F37/F38*100</f>
        <v>82.6918598548061</v>
      </c>
      <c r="G39" s="3">
        <f>G37/G38*100</f>
        <v>98.66170488786156</v>
      </c>
      <c r="H39" s="3">
        <f>H37/H38%</f>
        <v>100.32832357099402</v>
      </c>
      <c r="I39" s="3">
        <f>I37/I38%</f>
        <v>99.80758832754594</v>
      </c>
      <c r="J39" s="3">
        <f aca="true" t="shared" si="11" ref="J39:Y39">J37/J38%</f>
        <v>100.96533303066943</v>
      </c>
      <c r="K39" s="3">
        <f>K37/K38%</f>
        <v>101.55676262181849</v>
      </c>
      <c r="L39" s="3">
        <f t="shared" si="11"/>
        <v>100.3344481605351</v>
      </c>
      <c r="M39" s="3">
        <f t="shared" si="11"/>
        <v>102.10473565522425</v>
      </c>
      <c r="N39" s="3">
        <f t="shared" si="11"/>
        <v>102.57454272112253</v>
      </c>
      <c r="O39" s="3">
        <f t="shared" si="11"/>
        <v>101.2536162005786</v>
      </c>
      <c r="P39" s="3">
        <f t="shared" si="11"/>
        <v>102.89101546770257</v>
      </c>
      <c r="Q39" s="3">
        <f t="shared" si="11"/>
        <v>101.97709188958848</v>
      </c>
      <c r="R39" s="3">
        <f t="shared" si="11"/>
        <v>100.33087842886114</v>
      </c>
      <c r="S39" s="3">
        <f t="shared" si="11"/>
        <v>102.99275030842378</v>
      </c>
      <c r="T39" s="3">
        <f t="shared" si="11"/>
        <v>101.38802409067614</v>
      </c>
      <c r="U39" s="3">
        <f t="shared" si="11"/>
        <v>100.58717214275495</v>
      </c>
      <c r="V39" s="3">
        <f t="shared" si="11"/>
        <v>101.52114444824738</v>
      </c>
      <c r="W39" s="3">
        <f t="shared" si="11"/>
        <v>101.96712112395046</v>
      </c>
      <c r="X39" s="3">
        <f t="shared" si="11"/>
        <v>100.60852152785797</v>
      </c>
      <c r="Y39" s="3">
        <f t="shared" si="11"/>
        <v>102.38775515149752</v>
      </c>
    </row>
    <row r="40" spans="3:25" ht="18.75">
      <c r="C40" s="25" t="s">
        <v>202</v>
      </c>
      <c r="D40" s="11"/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3:25" ht="56.25">
      <c r="C41" s="26" t="s">
        <v>217</v>
      </c>
      <c r="D41" s="11" t="s">
        <v>199</v>
      </c>
      <c r="E41" s="23">
        <f>E45+E49+E53</f>
        <v>490.9</v>
      </c>
      <c r="F41" s="3">
        <f>F45+F49+F53</f>
        <v>699.8</v>
      </c>
      <c r="G41" s="3">
        <f>G45+G49+G53</f>
        <v>624.5</v>
      </c>
      <c r="H41" s="3">
        <f aca="true" t="shared" si="12" ref="H41:Y41">H45+H49+H53</f>
        <v>604.6</v>
      </c>
      <c r="I41" s="3">
        <f t="shared" si="12"/>
        <v>589.5</v>
      </c>
      <c r="J41" s="3">
        <f t="shared" si="12"/>
        <v>610.8</v>
      </c>
      <c r="K41" s="3">
        <f t="shared" si="12"/>
        <v>612.85</v>
      </c>
      <c r="L41" s="3">
        <f t="shared" si="12"/>
        <v>591.7</v>
      </c>
      <c r="M41" s="3">
        <f t="shared" si="12"/>
        <v>623.1</v>
      </c>
      <c r="N41" s="3">
        <f t="shared" si="12"/>
        <v>628.1</v>
      </c>
      <c r="O41" s="3">
        <f t="shared" si="12"/>
        <v>600.3</v>
      </c>
      <c r="P41" s="3">
        <f t="shared" si="12"/>
        <v>641.4</v>
      </c>
      <c r="Q41" s="3">
        <f t="shared" si="12"/>
        <v>648.4</v>
      </c>
      <c r="R41" s="3">
        <f t="shared" si="12"/>
        <v>611</v>
      </c>
      <c r="S41" s="3">
        <f t="shared" si="12"/>
        <v>665.7</v>
      </c>
      <c r="T41" s="3">
        <f t="shared" si="12"/>
        <v>669.7</v>
      </c>
      <c r="U41" s="3">
        <f t="shared" si="12"/>
        <v>625.3</v>
      </c>
      <c r="V41" s="3">
        <f t="shared" si="12"/>
        <v>696.9499999999999</v>
      </c>
      <c r="W41" s="3">
        <f t="shared" si="12"/>
        <v>703.05</v>
      </c>
      <c r="X41" s="3">
        <f t="shared" si="12"/>
        <v>646.6</v>
      </c>
      <c r="Y41" s="3">
        <f t="shared" si="12"/>
        <v>734.5</v>
      </c>
    </row>
    <row r="42" spans="3:25" ht="37.5">
      <c r="C42" s="26" t="s">
        <v>218</v>
      </c>
      <c r="D42" s="11" t="s">
        <v>160</v>
      </c>
      <c r="E42" s="23">
        <v>103.41</v>
      </c>
      <c r="F42" s="3">
        <f>F41/E41%</f>
        <v>142.55449174984722</v>
      </c>
      <c r="G42" s="3">
        <f>G41/F41%</f>
        <v>89.23978279508432</v>
      </c>
      <c r="H42" s="3">
        <f>H41/G41%</f>
        <v>96.81345076060849</v>
      </c>
      <c r="I42" s="3">
        <f>I41/G41%</f>
        <v>94.39551641313051</v>
      </c>
      <c r="J42" s="3">
        <f aca="true" t="shared" si="13" ref="J42:Y42">J41/G41%</f>
        <v>97.80624499599679</v>
      </c>
      <c r="K42" s="3">
        <f t="shared" si="13"/>
        <v>101.36453853787629</v>
      </c>
      <c r="L42" s="3">
        <f t="shared" si="13"/>
        <v>100.37319762510603</v>
      </c>
      <c r="M42" s="3">
        <f t="shared" si="13"/>
        <v>102.01375245579568</v>
      </c>
      <c r="N42" s="3">
        <f t="shared" si="13"/>
        <v>102.48837399037285</v>
      </c>
      <c r="O42" s="3">
        <f t="shared" si="13"/>
        <v>101.45343924285953</v>
      </c>
      <c r="P42" s="3">
        <f t="shared" si="13"/>
        <v>102.93692826191622</v>
      </c>
      <c r="Q42" s="3">
        <f t="shared" si="13"/>
        <v>103.23196943161915</v>
      </c>
      <c r="R42" s="3">
        <f t="shared" si="13"/>
        <v>101.78244211227721</v>
      </c>
      <c r="S42" s="3">
        <f t="shared" si="13"/>
        <v>103.7885874649205</v>
      </c>
      <c r="T42" s="3">
        <f t="shared" si="13"/>
        <v>103.2850092535472</v>
      </c>
      <c r="U42" s="3">
        <f t="shared" si="13"/>
        <v>102.34042553191487</v>
      </c>
      <c r="V42" s="3">
        <f t="shared" si="13"/>
        <v>104.69430674477992</v>
      </c>
      <c r="W42" s="3">
        <f t="shared" si="13"/>
        <v>104.9798417201732</v>
      </c>
      <c r="X42" s="3">
        <f t="shared" si="13"/>
        <v>103.4063649448265</v>
      </c>
      <c r="Y42" s="3">
        <f t="shared" si="13"/>
        <v>105.38776095846188</v>
      </c>
    </row>
    <row r="43" spans="3:25" ht="37.5">
      <c r="C43" s="26" t="s">
        <v>219</v>
      </c>
      <c r="D43" s="11" t="s">
        <v>187</v>
      </c>
      <c r="E43" s="23">
        <v>102.2</v>
      </c>
      <c r="F43" s="3">
        <v>106.3</v>
      </c>
      <c r="G43" s="3">
        <v>107.4</v>
      </c>
      <c r="H43" s="3">
        <v>103.9</v>
      </c>
      <c r="I43" s="3">
        <v>103</v>
      </c>
      <c r="J43" s="3">
        <v>103.9</v>
      </c>
      <c r="K43" s="3">
        <v>103.5</v>
      </c>
      <c r="L43" s="3">
        <v>103.2</v>
      </c>
      <c r="M43" s="3">
        <v>103.5</v>
      </c>
      <c r="N43" s="3">
        <v>103.5</v>
      </c>
      <c r="O43" s="3">
        <v>103.3</v>
      </c>
      <c r="P43" s="3">
        <v>103.5</v>
      </c>
      <c r="Q43" s="3">
        <v>103.6</v>
      </c>
      <c r="R43" s="3">
        <v>103.5</v>
      </c>
      <c r="S43" s="3">
        <v>103.6</v>
      </c>
      <c r="T43" s="3">
        <v>104</v>
      </c>
      <c r="U43" s="3">
        <v>103.6</v>
      </c>
      <c r="V43" s="3">
        <v>104.1</v>
      </c>
      <c r="W43" s="3">
        <v>104.2</v>
      </c>
      <c r="X43" s="3">
        <v>103.8</v>
      </c>
      <c r="Y43" s="3">
        <v>104.3</v>
      </c>
    </row>
    <row r="44" spans="3:26" ht="37.5">
      <c r="C44" s="26" t="s">
        <v>220</v>
      </c>
      <c r="D44" s="11" t="s">
        <v>52</v>
      </c>
      <c r="E44" s="23">
        <v>101.19</v>
      </c>
      <c r="F44" s="3">
        <f>F43/E43*100</f>
        <v>104.01174168297456</v>
      </c>
      <c r="G44" s="3">
        <f>G43/F43*100</f>
        <v>101.0348071495767</v>
      </c>
      <c r="H44" s="3">
        <f>H42/H43%</f>
        <v>93.17945212763087</v>
      </c>
      <c r="I44" s="3">
        <f aca="true" t="shared" si="14" ref="I44:Z44">I42/I43%</f>
        <v>91.64613243993253</v>
      </c>
      <c r="J44" s="3">
        <f t="shared" si="14"/>
        <v>94.13498074686889</v>
      </c>
      <c r="K44" s="3">
        <f t="shared" si="14"/>
        <v>97.9367522105085</v>
      </c>
      <c r="L44" s="3">
        <f t="shared" si="14"/>
        <v>97.26085041192445</v>
      </c>
      <c r="M44" s="3">
        <f t="shared" si="14"/>
        <v>98.5640120345852</v>
      </c>
      <c r="N44" s="3">
        <f t="shared" si="14"/>
        <v>99.02258356557763</v>
      </c>
      <c r="O44" s="3">
        <f t="shared" si="14"/>
        <v>98.21242908311669</v>
      </c>
      <c r="P44" s="3">
        <f t="shared" si="14"/>
        <v>99.45596933518476</v>
      </c>
      <c r="Q44" s="3">
        <f t="shared" si="14"/>
        <v>99.64475813862852</v>
      </c>
      <c r="R44" s="3">
        <f t="shared" si="14"/>
        <v>98.34052377997799</v>
      </c>
      <c r="S44" s="3">
        <f t="shared" si="14"/>
        <v>100.18203423254874</v>
      </c>
      <c r="T44" s="3">
        <f t="shared" si="14"/>
        <v>99.31250889764154</v>
      </c>
      <c r="U44" s="3">
        <f t="shared" si="14"/>
        <v>98.78419452887536</v>
      </c>
      <c r="V44" s="3">
        <f t="shared" si="14"/>
        <v>100.5708998508933</v>
      </c>
      <c r="W44" s="3">
        <f t="shared" si="14"/>
        <v>100.74840856062687</v>
      </c>
      <c r="X44" s="3">
        <f t="shared" si="14"/>
        <v>99.62077547671147</v>
      </c>
      <c r="Y44" s="3">
        <f t="shared" si="14"/>
        <v>101.04291558817056</v>
      </c>
      <c r="Z44" s="3" t="e">
        <f t="shared" si="14"/>
        <v>#DIV/0!</v>
      </c>
    </row>
    <row r="45" spans="3:25" ht="56.25">
      <c r="C45" s="26" t="s">
        <v>221</v>
      </c>
      <c r="D45" s="11" t="s">
        <v>199</v>
      </c>
      <c r="E45" s="23">
        <v>188.2</v>
      </c>
      <c r="F45" s="3">
        <v>178</v>
      </c>
      <c r="G45" s="3">
        <v>170</v>
      </c>
      <c r="H45" s="3">
        <v>140</v>
      </c>
      <c r="I45" s="3">
        <v>135</v>
      </c>
      <c r="J45" s="3">
        <v>141</v>
      </c>
      <c r="K45" s="3">
        <v>145</v>
      </c>
      <c r="L45" s="3">
        <v>137</v>
      </c>
      <c r="M45" s="3">
        <v>148</v>
      </c>
      <c r="N45" s="3">
        <v>151</v>
      </c>
      <c r="O45" s="3">
        <v>140.5</v>
      </c>
      <c r="P45" s="3">
        <v>156</v>
      </c>
      <c r="Q45" s="3">
        <v>158</v>
      </c>
      <c r="R45" s="3">
        <v>145</v>
      </c>
      <c r="S45" s="3">
        <v>165</v>
      </c>
      <c r="T45" s="3">
        <v>167</v>
      </c>
      <c r="U45" s="3">
        <v>150</v>
      </c>
      <c r="V45" s="3">
        <v>175.9</v>
      </c>
      <c r="W45" s="3">
        <v>177</v>
      </c>
      <c r="X45" s="3">
        <v>156</v>
      </c>
      <c r="Y45" s="3">
        <v>188</v>
      </c>
    </row>
    <row r="46" spans="3:25" ht="37.5">
      <c r="C46" s="26" t="s">
        <v>222</v>
      </c>
      <c r="D46" s="11" t="s">
        <v>160</v>
      </c>
      <c r="E46" s="23">
        <v>127.33</v>
      </c>
      <c r="F46" s="3">
        <f>F45/E45%</f>
        <v>94.58023379383636</v>
      </c>
      <c r="G46" s="3">
        <f>G45/F45%</f>
        <v>95.50561797752809</v>
      </c>
      <c r="H46" s="3">
        <f>H45/G45%</f>
        <v>82.3529411764706</v>
      </c>
      <c r="I46" s="3">
        <f>I45/G45%</f>
        <v>79.41176470588235</v>
      </c>
      <c r="J46" s="3">
        <f aca="true" t="shared" si="15" ref="J46:Y46">J45/G45%</f>
        <v>82.94117647058823</v>
      </c>
      <c r="K46" s="3">
        <f t="shared" si="15"/>
        <v>103.57142857142858</v>
      </c>
      <c r="L46" s="3">
        <f t="shared" si="15"/>
        <v>101.48148148148148</v>
      </c>
      <c r="M46" s="3">
        <f t="shared" si="15"/>
        <v>104.9645390070922</v>
      </c>
      <c r="N46" s="3">
        <f t="shared" si="15"/>
        <v>104.13793103448276</v>
      </c>
      <c r="O46" s="3">
        <f t="shared" si="15"/>
        <v>102.55474452554743</v>
      </c>
      <c r="P46" s="3">
        <f t="shared" si="15"/>
        <v>105.4054054054054</v>
      </c>
      <c r="Q46" s="3">
        <f t="shared" si="15"/>
        <v>104.63576158940397</v>
      </c>
      <c r="R46" s="3">
        <f t="shared" si="15"/>
        <v>103.20284697508896</v>
      </c>
      <c r="S46" s="3">
        <f t="shared" si="15"/>
        <v>105.76923076923076</v>
      </c>
      <c r="T46" s="3">
        <f t="shared" si="15"/>
        <v>105.69620253164557</v>
      </c>
      <c r="U46" s="3">
        <f t="shared" si="15"/>
        <v>103.44827586206897</v>
      </c>
      <c r="V46" s="3">
        <f t="shared" si="15"/>
        <v>106.60606060606061</v>
      </c>
      <c r="W46" s="3">
        <f t="shared" si="15"/>
        <v>105.98802395209582</v>
      </c>
      <c r="X46" s="3">
        <f t="shared" si="15"/>
        <v>104</v>
      </c>
      <c r="Y46" s="3">
        <f t="shared" si="15"/>
        <v>106.878908470722</v>
      </c>
    </row>
    <row r="47" spans="3:25" ht="37.5">
      <c r="C47" s="26" t="s">
        <v>223</v>
      </c>
      <c r="D47" s="11" t="s">
        <v>187</v>
      </c>
      <c r="E47" s="23">
        <v>104</v>
      </c>
      <c r="F47" s="3">
        <v>95.2</v>
      </c>
      <c r="G47" s="3">
        <v>99.5</v>
      </c>
      <c r="H47" s="3">
        <v>103.1</v>
      </c>
      <c r="I47" s="3">
        <v>100</v>
      </c>
      <c r="J47" s="3">
        <v>103.2</v>
      </c>
      <c r="K47" s="3">
        <v>103.2</v>
      </c>
      <c r="L47" s="3">
        <v>101</v>
      </c>
      <c r="M47" s="3">
        <v>103.4</v>
      </c>
      <c r="N47" s="3">
        <v>103.5</v>
      </c>
      <c r="O47" s="3">
        <v>102</v>
      </c>
      <c r="P47" s="3">
        <v>103.6</v>
      </c>
      <c r="Q47" s="3">
        <v>103.7</v>
      </c>
      <c r="R47" s="3">
        <v>103</v>
      </c>
      <c r="S47" s="3">
        <v>103.8</v>
      </c>
      <c r="T47" s="3">
        <v>103.8</v>
      </c>
      <c r="U47" s="3">
        <v>103.1</v>
      </c>
      <c r="V47" s="3">
        <v>103.9</v>
      </c>
      <c r="W47" s="3">
        <v>104</v>
      </c>
      <c r="X47" s="3">
        <v>103.6</v>
      </c>
      <c r="Y47" s="3">
        <v>104.1</v>
      </c>
    </row>
    <row r="48" spans="3:25" ht="37.5">
      <c r="C48" s="26" t="s">
        <v>224</v>
      </c>
      <c r="D48" s="11" t="s">
        <v>52</v>
      </c>
      <c r="E48" s="23">
        <v>122.44</v>
      </c>
      <c r="F48" s="3">
        <f>F46/F47%</f>
        <v>99.34898507755919</v>
      </c>
      <c r="G48" s="3">
        <f>G46/G47%</f>
        <v>95.98554570605839</v>
      </c>
      <c r="H48" s="3">
        <f>H46/H47%</f>
        <v>79.87676156786674</v>
      </c>
      <c r="I48" s="3">
        <f>I46/I47%</f>
        <v>79.41176470588235</v>
      </c>
      <c r="J48" s="3">
        <f>J46/J47%</f>
        <v>80.36935704514363</v>
      </c>
      <c r="K48" s="3">
        <f aca="true" t="shared" si="16" ref="K48:Y48">K46/K47%</f>
        <v>100.35991140642304</v>
      </c>
      <c r="L48" s="3">
        <f t="shared" si="16"/>
        <v>100.47671433810048</v>
      </c>
      <c r="M48" s="3">
        <f t="shared" si="16"/>
        <v>101.51309381730387</v>
      </c>
      <c r="N48" s="3">
        <f t="shared" si="16"/>
        <v>100.61635848742297</v>
      </c>
      <c r="O48" s="3">
        <f t="shared" si="16"/>
        <v>100.54386718190925</v>
      </c>
      <c r="P48" s="3">
        <f t="shared" si="16"/>
        <v>101.74266931023688</v>
      </c>
      <c r="Q48" s="3">
        <f t="shared" si="16"/>
        <v>100.90237376027385</v>
      </c>
      <c r="R48" s="3">
        <f t="shared" si="16"/>
        <v>100.19693881076597</v>
      </c>
      <c r="S48" s="3">
        <f t="shared" si="16"/>
        <v>101.89713946939379</v>
      </c>
      <c r="T48" s="3">
        <f>T46/T47%</f>
        <v>101.82678471256799</v>
      </c>
      <c r="U48" s="3">
        <f>U46/U47%</f>
        <v>100.3378039399311</v>
      </c>
      <c r="V48" s="3">
        <f t="shared" si="16"/>
        <v>102.60448566512088</v>
      </c>
      <c r="W48" s="3">
        <f t="shared" si="16"/>
        <v>101.91156149239981</v>
      </c>
      <c r="X48" s="3">
        <f>X46/X47%</f>
        <v>100.38610038610038</v>
      </c>
      <c r="Y48" s="3">
        <f t="shared" si="16"/>
        <v>102.66946058666859</v>
      </c>
    </row>
    <row r="49" spans="3:25" ht="56.25">
      <c r="C49" s="13" t="s">
        <v>2018</v>
      </c>
      <c r="D49" s="20" t="s">
        <v>21</v>
      </c>
      <c r="E49" s="23">
        <v>298.5</v>
      </c>
      <c r="F49" s="3">
        <v>517.4</v>
      </c>
      <c r="G49" s="3">
        <v>450</v>
      </c>
      <c r="H49" s="3">
        <v>460</v>
      </c>
      <c r="I49" s="3">
        <v>450</v>
      </c>
      <c r="J49" s="3">
        <v>465</v>
      </c>
      <c r="K49" s="3">
        <v>463</v>
      </c>
      <c r="L49" s="3">
        <v>450</v>
      </c>
      <c r="M49" s="3">
        <v>470</v>
      </c>
      <c r="N49" s="3">
        <v>472</v>
      </c>
      <c r="O49" s="3">
        <v>455</v>
      </c>
      <c r="P49" s="3">
        <v>480</v>
      </c>
      <c r="Q49" s="3">
        <v>485</v>
      </c>
      <c r="R49" s="3">
        <v>461</v>
      </c>
      <c r="S49" s="3">
        <v>495</v>
      </c>
      <c r="T49" s="3">
        <v>497</v>
      </c>
      <c r="U49" s="3">
        <v>470</v>
      </c>
      <c r="V49" s="3">
        <v>515</v>
      </c>
      <c r="W49" s="3">
        <v>520</v>
      </c>
      <c r="X49" s="3">
        <v>485</v>
      </c>
      <c r="Y49" s="3">
        <v>540</v>
      </c>
    </row>
    <row r="50" spans="3:25" ht="37.5">
      <c r="C50" s="13" t="s">
        <v>2019</v>
      </c>
      <c r="D50" s="20" t="s">
        <v>160</v>
      </c>
      <c r="E50" s="23">
        <v>92.44</v>
      </c>
      <c r="F50" s="3">
        <f>F49/E49%</f>
        <v>173.33333333333334</v>
      </c>
      <c r="G50" s="3">
        <f>G49/F49%</f>
        <v>86.97332817935833</v>
      </c>
      <c r="H50" s="3">
        <f>H49/G49%</f>
        <v>102.22222222222223</v>
      </c>
      <c r="I50" s="3">
        <f>I49/G49%</f>
        <v>100</v>
      </c>
      <c r="J50" s="3">
        <f aca="true" t="shared" si="17" ref="J50:Y50">J49/G49%</f>
        <v>103.33333333333333</v>
      </c>
      <c r="K50" s="3">
        <f t="shared" si="17"/>
        <v>100.65217391304348</v>
      </c>
      <c r="L50" s="3">
        <f t="shared" si="17"/>
        <v>100</v>
      </c>
      <c r="M50" s="3">
        <f t="shared" si="17"/>
        <v>101.07526881720429</v>
      </c>
      <c r="N50" s="3">
        <f t="shared" si="17"/>
        <v>101.9438444924406</v>
      </c>
      <c r="O50" s="3">
        <f t="shared" si="17"/>
        <v>101.11111111111111</v>
      </c>
      <c r="P50" s="3">
        <f t="shared" si="17"/>
        <v>102.12765957446808</v>
      </c>
      <c r="Q50" s="3">
        <f t="shared" si="17"/>
        <v>102.7542372881356</v>
      </c>
      <c r="R50" s="3">
        <f t="shared" si="17"/>
        <v>101.31868131868133</v>
      </c>
      <c r="S50" s="3">
        <f t="shared" si="17"/>
        <v>103.125</v>
      </c>
      <c r="T50" s="3">
        <f t="shared" si="17"/>
        <v>102.47422680412372</v>
      </c>
      <c r="U50" s="3">
        <f t="shared" si="17"/>
        <v>101.9522776572668</v>
      </c>
      <c r="V50" s="3">
        <f t="shared" si="17"/>
        <v>104.04040404040404</v>
      </c>
      <c r="W50" s="3">
        <f t="shared" si="17"/>
        <v>104.62776659959759</v>
      </c>
      <c r="X50" s="3">
        <f t="shared" si="17"/>
        <v>103.19148936170212</v>
      </c>
      <c r="Y50" s="3">
        <f t="shared" si="17"/>
        <v>104.85436893203882</v>
      </c>
    </row>
    <row r="51" spans="3:25" ht="37.5">
      <c r="C51" s="13" t="s">
        <v>2020</v>
      </c>
      <c r="D51" s="20" t="s">
        <v>187</v>
      </c>
      <c r="E51" s="23">
        <v>103.7</v>
      </c>
      <c r="F51" s="3">
        <v>100.6</v>
      </c>
      <c r="G51" s="3">
        <v>107.2</v>
      </c>
      <c r="H51" s="3">
        <v>105.1</v>
      </c>
      <c r="I51" s="3">
        <v>105</v>
      </c>
      <c r="J51" s="3">
        <v>105.1</v>
      </c>
      <c r="K51" s="3">
        <v>104.6</v>
      </c>
      <c r="L51" s="3">
        <v>104</v>
      </c>
      <c r="M51" s="3">
        <v>104.6</v>
      </c>
      <c r="N51" s="3">
        <v>104.3</v>
      </c>
      <c r="O51" s="3">
        <v>104</v>
      </c>
      <c r="P51" s="3">
        <v>104.4</v>
      </c>
      <c r="Q51" s="3">
        <v>104.4</v>
      </c>
      <c r="R51" s="3">
        <v>104.1</v>
      </c>
      <c r="S51" s="3">
        <v>104.5</v>
      </c>
      <c r="T51" s="3">
        <v>104.6</v>
      </c>
      <c r="U51" s="3">
        <v>104.2</v>
      </c>
      <c r="V51" s="3">
        <v>104.7</v>
      </c>
      <c r="W51" s="3">
        <v>104.7</v>
      </c>
      <c r="X51" s="3">
        <v>104.4</v>
      </c>
      <c r="Y51" s="3">
        <v>104.7</v>
      </c>
    </row>
    <row r="52" spans="3:25" ht="37.5">
      <c r="C52" s="13" t="s">
        <v>2021</v>
      </c>
      <c r="D52" s="20" t="s">
        <v>187</v>
      </c>
      <c r="E52" s="23">
        <v>96.43</v>
      </c>
      <c r="F52" s="3">
        <f>F50/F51%</f>
        <v>172.29953611663353</v>
      </c>
      <c r="G52" s="3">
        <f>G49/G50%</f>
        <v>517.4</v>
      </c>
      <c r="H52" s="3">
        <f aca="true" t="shared" si="18" ref="H52:M52">H50/H51%</f>
        <v>97.26186700496882</v>
      </c>
      <c r="I52" s="3">
        <f t="shared" si="18"/>
        <v>95.23809523809524</v>
      </c>
      <c r="J52" s="3">
        <f t="shared" si="18"/>
        <v>98.31906121154456</v>
      </c>
      <c r="K52" s="3">
        <f t="shared" si="18"/>
        <v>96.22578767977389</v>
      </c>
      <c r="L52" s="3">
        <f t="shared" si="18"/>
        <v>96.15384615384615</v>
      </c>
      <c r="M52" s="3">
        <f t="shared" si="18"/>
        <v>96.63027611587408</v>
      </c>
      <c r="N52" s="3">
        <f aca="true" t="shared" si="19" ref="N52:Y52">N50/N51%</f>
        <v>97.740982255456</v>
      </c>
      <c r="O52" s="3">
        <f t="shared" si="19"/>
        <v>97.22222222222223</v>
      </c>
      <c r="P52" s="3">
        <f t="shared" si="19"/>
        <v>97.82342871117632</v>
      </c>
      <c r="Q52" s="3">
        <f t="shared" si="19"/>
        <v>98.42359893499578</v>
      </c>
      <c r="R52" s="3">
        <f t="shared" si="19"/>
        <v>97.32822412937688</v>
      </c>
      <c r="S52" s="3">
        <f t="shared" si="19"/>
        <v>98.6842105263158</v>
      </c>
      <c r="T52" s="3">
        <f t="shared" si="19"/>
        <v>97.96771204983146</v>
      </c>
      <c r="U52" s="3">
        <f t="shared" si="19"/>
        <v>97.84287683039041</v>
      </c>
      <c r="V52" s="3">
        <f t="shared" si="19"/>
        <v>99.37001341012802</v>
      </c>
      <c r="W52" s="3">
        <f t="shared" si="19"/>
        <v>99.9310091686701</v>
      </c>
      <c r="X52" s="3">
        <f t="shared" si="19"/>
        <v>98.84242276025107</v>
      </c>
      <c r="Y52" s="3">
        <f t="shared" si="19"/>
        <v>100.14743928561492</v>
      </c>
    </row>
    <row r="53" spans="3:25" ht="75">
      <c r="C53" s="26" t="s">
        <v>225</v>
      </c>
      <c r="D53" s="14" t="s">
        <v>199</v>
      </c>
      <c r="E53" s="23">
        <v>4.2</v>
      </c>
      <c r="F53" s="3">
        <v>4.4</v>
      </c>
      <c r="G53" s="3">
        <v>4.5</v>
      </c>
      <c r="H53" s="3">
        <v>4.6</v>
      </c>
      <c r="I53" s="3">
        <v>4.5</v>
      </c>
      <c r="J53" s="3">
        <v>4.8</v>
      </c>
      <c r="K53" s="3">
        <v>4.85</v>
      </c>
      <c r="L53" s="3">
        <v>4.7</v>
      </c>
      <c r="M53" s="3">
        <v>5.1</v>
      </c>
      <c r="N53" s="3">
        <v>5.1</v>
      </c>
      <c r="O53" s="3">
        <v>4.8</v>
      </c>
      <c r="P53" s="3">
        <v>5.4</v>
      </c>
      <c r="Q53" s="3">
        <v>5.4</v>
      </c>
      <c r="R53" s="3">
        <v>5</v>
      </c>
      <c r="S53" s="3">
        <v>5.7</v>
      </c>
      <c r="T53" s="3">
        <v>5.7</v>
      </c>
      <c r="U53" s="3">
        <v>5.3</v>
      </c>
      <c r="V53" s="3">
        <v>6.05</v>
      </c>
      <c r="W53" s="3">
        <v>6.05</v>
      </c>
      <c r="X53" s="3">
        <v>5.6</v>
      </c>
      <c r="Y53" s="3">
        <v>6.5</v>
      </c>
    </row>
    <row r="54" spans="3:25" ht="37.5">
      <c r="C54" s="26" t="s">
        <v>226</v>
      </c>
      <c r="D54" s="14" t="s">
        <v>160</v>
      </c>
      <c r="E54" s="23">
        <v>105</v>
      </c>
      <c r="F54" s="3">
        <f>F53/E53*100</f>
        <v>104.76190476190477</v>
      </c>
      <c r="G54" s="3">
        <f>G53/F53%</f>
        <v>102.27272727272727</v>
      </c>
      <c r="H54" s="3">
        <f>H53/G53%</f>
        <v>102.22222222222221</v>
      </c>
      <c r="I54" s="3">
        <f>I53/G53%</f>
        <v>100</v>
      </c>
      <c r="J54" s="3">
        <f aca="true" t="shared" si="20" ref="J54:R54">J53/G53%</f>
        <v>106.66666666666667</v>
      </c>
      <c r="K54" s="3">
        <f t="shared" si="20"/>
        <v>105.43478260869564</v>
      </c>
      <c r="L54" s="3">
        <f t="shared" si="20"/>
        <v>104.44444444444446</v>
      </c>
      <c r="M54" s="3">
        <f t="shared" si="20"/>
        <v>106.24999999999999</v>
      </c>
      <c r="N54" s="3">
        <f t="shared" si="20"/>
        <v>105.15463917525774</v>
      </c>
      <c r="O54" s="3">
        <f t="shared" si="20"/>
        <v>102.12765957446808</v>
      </c>
      <c r="P54" s="3">
        <f t="shared" si="20"/>
        <v>105.88235294117648</v>
      </c>
      <c r="Q54" s="3">
        <f t="shared" si="20"/>
        <v>105.88235294117648</v>
      </c>
      <c r="R54" s="3">
        <f t="shared" si="20"/>
        <v>104.16666666666667</v>
      </c>
      <c r="S54" s="3">
        <f>S53/P53%</f>
        <v>105.55555555555554</v>
      </c>
      <c r="T54" s="3">
        <f aca="true" t="shared" si="21" ref="T54:Y54">T53/Q53%</f>
        <v>105.55555555555554</v>
      </c>
      <c r="U54" s="3">
        <f t="shared" si="21"/>
        <v>105.99999999999999</v>
      </c>
      <c r="V54" s="3">
        <f>V53/S53%</f>
        <v>106.14035087719297</v>
      </c>
      <c r="W54" s="3">
        <f t="shared" si="21"/>
        <v>106.14035087719297</v>
      </c>
      <c r="X54" s="3">
        <f t="shared" si="21"/>
        <v>105.66037735849056</v>
      </c>
      <c r="Y54" s="3">
        <f t="shared" si="21"/>
        <v>107.43801652892563</v>
      </c>
    </row>
    <row r="55" spans="3:25" ht="37.5">
      <c r="C55" s="26" t="s">
        <v>227</v>
      </c>
      <c r="D55" s="14" t="s">
        <v>187</v>
      </c>
      <c r="E55" s="23">
        <v>107.2</v>
      </c>
      <c r="F55" s="3">
        <v>92.8</v>
      </c>
      <c r="G55" s="3">
        <v>105.1</v>
      </c>
      <c r="H55" s="3">
        <v>105.2</v>
      </c>
      <c r="I55" s="3">
        <v>105</v>
      </c>
      <c r="J55" s="3">
        <v>105.2</v>
      </c>
      <c r="K55" s="3">
        <v>104.7</v>
      </c>
      <c r="L55" s="3">
        <v>104.2</v>
      </c>
      <c r="M55" s="3">
        <v>104.7</v>
      </c>
      <c r="N55" s="3">
        <v>104.4</v>
      </c>
      <c r="O55" s="3">
        <v>104.2</v>
      </c>
      <c r="P55" s="3">
        <v>104.5</v>
      </c>
      <c r="Q55" s="3">
        <v>104.6</v>
      </c>
      <c r="R55" s="3">
        <v>104.3</v>
      </c>
      <c r="S55" s="3">
        <v>104.7</v>
      </c>
      <c r="T55" s="3">
        <v>104.8</v>
      </c>
      <c r="U55" s="3">
        <v>104.4</v>
      </c>
      <c r="V55" s="3">
        <v>104.9</v>
      </c>
      <c r="W55" s="3">
        <v>104.9</v>
      </c>
      <c r="X55" s="3">
        <v>104.5</v>
      </c>
      <c r="Y55" s="3">
        <v>105</v>
      </c>
    </row>
    <row r="56" spans="3:26" ht="37.5">
      <c r="C56" s="26" t="s">
        <v>228</v>
      </c>
      <c r="D56" s="14" t="s">
        <v>52</v>
      </c>
      <c r="E56" s="23">
        <v>97.95</v>
      </c>
      <c r="F56" s="3">
        <f>F54/F55%</f>
        <v>112.88998357963877</v>
      </c>
      <c r="G56" s="3">
        <f>G54/G55%</f>
        <v>97.3099212870859</v>
      </c>
      <c r="H56" s="3">
        <f>H54/H55%</f>
        <v>97.16941275876636</v>
      </c>
      <c r="I56" s="3">
        <f aca="true" t="shared" si="22" ref="I56:Z56">I54/I55%</f>
        <v>95.23809523809524</v>
      </c>
      <c r="J56" s="3">
        <f t="shared" si="22"/>
        <v>101.39416983523448</v>
      </c>
      <c r="K56" s="3">
        <f t="shared" si="22"/>
        <v>100.70179809808562</v>
      </c>
      <c r="L56" s="3">
        <f t="shared" si="22"/>
        <v>100.23459159735552</v>
      </c>
      <c r="M56" s="3">
        <f t="shared" si="22"/>
        <v>101.48042024832856</v>
      </c>
      <c r="N56" s="3">
        <f t="shared" si="22"/>
        <v>100.72283445905913</v>
      </c>
      <c r="O56" s="3">
        <f t="shared" si="22"/>
        <v>98.0111896108139</v>
      </c>
      <c r="P56" s="3">
        <f t="shared" si="22"/>
        <v>101.32282578103013</v>
      </c>
      <c r="Q56" s="3">
        <f t="shared" si="22"/>
        <v>101.22595883477675</v>
      </c>
      <c r="R56" s="3">
        <f t="shared" si="22"/>
        <v>99.8721636305529</v>
      </c>
      <c r="S56" s="3">
        <f t="shared" si="22"/>
        <v>100.81714952775124</v>
      </c>
      <c r="T56" s="3">
        <f t="shared" si="22"/>
        <v>100.72094995759116</v>
      </c>
      <c r="U56" s="3">
        <f t="shared" si="22"/>
        <v>101.5325670498084</v>
      </c>
      <c r="V56" s="3">
        <f t="shared" si="22"/>
        <v>101.18241265699996</v>
      </c>
      <c r="W56" s="3">
        <f t="shared" si="22"/>
        <v>101.18241265699996</v>
      </c>
      <c r="X56" s="3">
        <f t="shared" si="22"/>
        <v>101.11040895549337</v>
      </c>
      <c r="Y56" s="3">
        <f t="shared" si="22"/>
        <v>102.3219205037387</v>
      </c>
      <c r="Z56" s="3" t="e">
        <f t="shared" si="22"/>
        <v>#DIV/0!</v>
      </c>
    </row>
    <row r="57" spans="3:26" ht="37.5">
      <c r="C57" s="27" t="s">
        <v>2022</v>
      </c>
      <c r="D57" s="28"/>
      <c r="E57" s="2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29"/>
    </row>
    <row r="58" spans="3:26" ht="56.25">
      <c r="C58" s="18" t="s">
        <v>2023</v>
      </c>
      <c r="D58" s="28" t="s">
        <v>2024</v>
      </c>
      <c r="E58" s="30">
        <v>565</v>
      </c>
      <c r="F58" s="4">
        <v>462</v>
      </c>
      <c r="G58" s="4">
        <v>408</v>
      </c>
      <c r="H58" s="4">
        <v>408</v>
      </c>
      <c r="I58" s="4">
        <v>390</v>
      </c>
      <c r="J58" s="4">
        <v>424</v>
      </c>
      <c r="K58" s="4">
        <v>408</v>
      </c>
      <c r="L58" s="4">
        <v>408</v>
      </c>
      <c r="M58" s="4">
        <v>424</v>
      </c>
      <c r="N58" s="4">
        <v>408</v>
      </c>
      <c r="O58" s="4">
        <v>408</v>
      </c>
      <c r="P58" s="4">
        <v>424</v>
      </c>
      <c r="Q58" s="4">
        <v>424</v>
      </c>
      <c r="R58" s="4">
        <v>424</v>
      </c>
      <c r="S58" s="4">
        <v>441</v>
      </c>
      <c r="T58" s="4">
        <v>424</v>
      </c>
      <c r="U58" s="4">
        <v>424</v>
      </c>
      <c r="V58" s="4">
        <v>441</v>
      </c>
      <c r="W58" s="4">
        <v>424</v>
      </c>
      <c r="X58" s="4">
        <v>424</v>
      </c>
      <c r="Y58" s="4">
        <v>441</v>
      </c>
      <c r="Z58" s="29"/>
    </row>
    <row r="59" spans="3:26" ht="37.5">
      <c r="C59" s="18" t="s">
        <v>2025</v>
      </c>
      <c r="D59" s="28" t="s">
        <v>160</v>
      </c>
      <c r="E59" s="4">
        <v>67.4</v>
      </c>
      <c r="F59" s="4">
        <f>F58/E58*100</f>
        <v>81.76991150442477</v>
      </c>
      <c r="G59" s="4">
        <f>G58/F58*100</f>
        <v>88.31168831168831</v>
      </c>
      <c r="H59" s="4">
        <f>H58/G58*100</f>
        <v>100</v>
      </c>
      <c r="I59" s="4">
        <f>I58/G58*100</f>
        <v>95.58823529411765</v>
      </c>
      <c r="J59" s="4">
        <f aca="true" t="shared" si="23" ref="J59:P59">J58/G58*100</f>
        <v>103.921568627451</v>
      </c>
      <c r="K59" s="4">
        <f t="shared" si="23"/>
        <v>100</v>
      </c>
      <c r="L59" s="4">
        <f t="shared" si="23"/>
        <v>104.61538461538463</v>
      </c>
      <c r="M59" s="4">
        <f t="shared" si="23"/>
        <v>100</v>
      </c>
      <c r="N59" s="4">
        <f t="shared" si="23"/>
        <v>100</v>
      </c>
      <c r="O59" s="4">
        <f t="shared" si="23"/>
        <v>100</v>
      </c>
      <c r="P59" s="4">
        <f t="shared" si="23"/>
        <v>100</v>
      </c>
      <c r="Q59" s="4">
        <f>Q58/O58*100</f>
        <v>103.921568627451</v>
      </c>
      <c r="R59" s="4">
        <f aca="true" t="shared" si="24" ref="R59:Y59">R58/O58*100</f>
        <v>103.921568627451</v>
      </c>
      <c r="S59" s="4">
        <f t="shared" si="24"/>
        <v>104.00943396226414</v>
      </c>
      <c r="T59" s="4">
        <f t="shared" si="24"/>
        <v>100</v>
      </c>
      <c r="U59" s="4">
        <f t="shared" si="24"/>
        <v>100</v>
      </c>
      <c r="V59" s="4">
        <f t="shared" si="24"/>
        <v>100</v>
      </c>
      <c r="W59" s="4">
        <f t="shared" si="24"/>
        <v>100</v>
      </c>
      <c r="X59" s="4">
        <f t="shared" si="24"/>
        <v>100</v>
      </c>
      <c r="Y59" s="4">
        <f t="shared" si="24"/>
        <v>100</v>
      </c>
      <c r="Z59" s="29"/>
    </row>
    <row r="60" spans="3:26" ht="37.5">
      <c r="C60" s="18" t="s">
        <v>2026</v>
      </c>
      <c r="D60" s="28" t="s">
        <v>187</v>
      </c>
      <c r="E60" s="4">
        <v>99.7</v>
      </c>
      <c r="F60" s="4">
        <v>107.2</v>
      </c>
      <c r="G60" s="4">
        <v>104.3</v>
      </c>
      <c r="H60" s="4">
        <v>105</v>
      </c>
      <c r="I60" s="4">
        <v>104.3</v>
      </c>
      <c r="J60" s="4">
        <v>105</v>
      </c>
      <c r="K60" s="4">
        <v>104.2</v>
      </c>
      <c r="L60" s="4">
        <v>104</v>
      </c>
      <c r="M60" s="4">
        <v>104.2</v>
      </c>
      <c r="N60" s="4">
        <v>104</v>
      </c>
      <c r="O60" s="4">
        <v>103.6</v>
      </c>
      <c r="P60" s="4">
        <v>104</v>
      </c>
      <c r="Q60" s="4">
        <v>103.9</v>
      </c>
      <c r="R60" s="4">
        <v>103.6</v>
      </c>
      <c r="S60" s="4">
        <v>103.9</v>
      </c>
      <c r="T60" s="4">
        <v>103.9</v>
      </c>
      <c r="U60" s="4">
        <v>103.6</v>
      </c>
      <c r="V60" s="4">
        <v>103.9</v>
      </c>
      <c r="W60" s="4">
        <v>103.8</v>
      </c>
      <c r="X60" s="4">
        <v>103.6</v>
      </c>
      <c r="Y60" s="4">
        <v>103.9</v>
      </c>
      <c r="Z60" s="29"/>
    </row>
    <row r="61" spans="3:26" ht="37.5">
      <c r="C61" s="18" t="s">
        <v>2027</v>
      </c>
      <c r="D61" s="28" t="s">
        <v>52</v>
      </c>
      <c r="E61" s="4">
        <v>64</v>
      </c>
      <c r="F61" s="4">
        <f>F58/E58/F60*10000</f>
        <v>76.2779025227843</v>
      </c>
      <c r="G61" s="4">
        <f>G58/F58/G60*10000</f>
        <v>84.67084210133106</v>
      </c>
      <c r="H61" s="4">
        <f>H58/G58/H60*10000</f>
        <v>95.23809523809524</v>
      </c>
      <c r="I61" s="4">
        <f>I58/G58/I60*10000</f>
        <v>91.64739721391913</v>
      </c>
      <c r="J61" s="4">
        <f aca="true" t="shared" si="25" ref="J61:Y61">J58/G58/J60*10000</f>
        <v>98.97292250233428</v>
      </c>
      <c r="K61" s="4">
        <f t="shared" si="25"/>
        <v>95.96928982725527</v>
      </c>
      <c r="L61" s="4">
        <f t="shared" si="25"/>
        <v>100.59171597633136</v>
      </c>
      <c r="M61" s="4">
        <f t="shared" si="25"/>
        <v>95.96928982725527</v>
      </c>
      <c r="N61" s="4">
        <f t="shared" si="25"/>
        <v>96.15384615384616</v>
      </c>
      <c r="O61" s="4">
        <f t="shared" si="25"/>
        <v>96.52509652509653</v>
      </c>
      <c r="P61" s="4">
        <f t="shared" si="25"/>
        <v>96.15384615384616</v>
      </c>
      <c r="Q61" s="4">
        <f t="shared" si="25"/>
        <v>100.02075902545812</v>
      </c>
      <c r="R61" s="4">
        <f t="shared" si="25"/>
        <v>100.31039442804149</v>
      </c>
      <c r="S61" s="4">
        <f t="shared" si="25"/>
        <v>100.10532623894527</v>
      </c>
      <c r="T61" s="4">
        <f t="shared" si="25"/>
        <v>96.24639076034649</v>
      </c>
      <c r="U61" s="4">
        <f t="shared" si="25"/>
        <v>96.52509652509653</v>
      </c>
      <c r="V61" s="4">
        <f t="shared" si="25"/>
        <v>96.24639076034649</v>
      </c>
      <c r="W61" s="4">
        <f t="shared" si="25"/>
        <v>96.33911368015416</v>
      </c>
      <c r="X61" s="4">
        <f t="shared" si="25"/>
        <v>96.52509652509653</v>
      </c>
      <c r="Y61" s="4">
        <f t="shared" si="25"/>
        <v>96.24639076034649</v>
      </c>
      <c r="Z61" s="29"/>
    </row>
    <row r="62" spans="3:26" ht="18.75">
      <c r="C62" s="27" t="s">
        <v>14</v>
      </c>
      <c r="D62" s="28"/>
      <c r="E62" s="2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29"/>
    </row>
    <row r="63" spans="3:26" ht="18.75">
      <c r="C63" s="31" t="s">
        <v>15</v>
      </c>
      <c r="D63" s="32" t="s">
        <v>16</v>
      </c>
      <c r="E63" s="4">
        <v>1208.8</v>
      </c>
      <c r="F63" s="4">
        <v>1504.6</v>
      </c>
      <c r="G63" s="4">
        <v>1588.5</v>
      </c>
      <c r="H63" s="4">
        <v>1534.8</v>
      </c>
      <c r="I63" s="33">
        <f>G63*I64/I65</f>
        <v>1620.590909090909</v>
      </c>
      <c r="J63" s="4">
        <v>1637</v>
      </c>
      <c r="K63" s="4">
        <v>1598.2</v>
      </c>
      <c r="L63" s="4">
        <f>I63*L64*L65/10000</f>
        <v>1636.7968181818183</v>
      </c>
      <c r="M63" s="4">
        <v>1797</v>
      </c>
      <c r="N63" s="33">
        <f>K63*N64*N65/10000</f>
        <v>1667.450006</v>
      </c>
      <c r="O63" s="33">
        <f aca="true" t="shared" si="26" ref="O63:Y63">L63*O64*O65/10000</f>
        <v>1653.1647863636363</v>
      </c>
      <c r="P63" s="33">
        <f t="shared" si="26"/>
        <v>1915.69185</v>
      </c>
      <c r="Q63" s="33">
        <f t="shared" si="26"/>
        <v>1746.4371127842198</v>
      </c>
      <c r="R63" s="33">
        <f t="shared" si="26"/>
        <v>1691.18757645</v>
      </c>
      <c r="S63" s="33">
        <f t="shared" si="26"/>
        <v>2068.0276659119995</v>
      </c>
      <c r="T63" s="33">
        <f t="shared" si="26"/>
        <v>1834.4575432685447</v>
      </c>
      <c r="U63" s="33">
        <f t="shared" si="26"/>
        <v>1748.6879540493</v>
      </c>
      <c r="V63" s="33">
        <f t="shared" si="26"/>
        <v>2260.457640225111</v>
      </c>
      <c r="W63" s="33">
        <f t="shared" si="26"/>
        <v>1931.3609285341624</v>
      </c>
      <c r="X63" s="33">
        <f t="shared" si="26"/>
        <v>1815.1380963031736</v>
      </c>
      <c r="Y63" s="33">
        <f t="shared" si="26"/>
        <v>2475.54018469253</v>
      </c>
      <c r="Z63" s="33">
        <f>W63*Z64*Z65/10000</f>
        <v>2115.129920884188</v>
      </c>
    </row>
    <row r="64" spans="3:26" ht="37.5">
      <c r="C64" s="13" t="s">
        <v>17</v>
      </c>
      <c r="D64" s="11" t="s">
        <v>52</v>
      </c>
      <c r="E64" s="3">
        <v>108.9</v>
      </c>
      <c r="F64" s="3">
        <v>124.1</v>
      </c>
      <c r="G64" s="3">
        <v>106.8</v>
      </c>
      <c r="H64" s="3">
        <v>100</v>
      </c>
      <c r="I64" s="3">
        <v>101</v>
      </c>
      <c r="J64" s="3">
        <v>101.7</v>
      </c>
      <c r="K64" s="3">
        <v>101</v>
      </c>
      <c r="L64" s="3">
        <v>101</v>
      </c>
      <c r="M64" s="3">
        <v>106</v>
      </c>
      <c r="N64" s="3">
        <v>101</v>
      </c>
      <c r="O64" s="3">
        <v>100</v>
      </c>
      <c r="P64" s="3">
        <v>103</v>
      </c>
      <c r="Q64" s="3">
        <v>101</v>
      </c>
      <c r="R64" s="3">
        <v>100</v>
      </c>
      <c r="S64" s="3">
        <v>104</v>
      </c>
      <c r="T64" s="3">
        <v>101</v>
      </c>
      <c r="U64" s="3">
        <v>100</v>
      </c>
      <c r="V64" s="3">
        <v>105</v>
      </c>
      <c r="W64" s="3">
        <v>101</v>
      </c>
      <c r="X64" s="3">
        <v>100</v>
      </c>
      <c r="Y64" s="3">
        <v>105</v>
      </c>
      <c r="Z64" s="3">
        <v>105</v>
      </c>
    </row>
    <row r="65" spans="3:26" ht="37.5">
      <c r="C65" s="13" t="s">
        <v>18</v>
      </c>
      <c r="D65" s="11" t="s">
        <v>187</v>
      </c>
      <c r="E65" s="3">
        <v>103.9</v>
      </c>
      <c r="F65" s="3">
        <v>100.3</v>
      </c>
      <c r="G65" s="3">
        <v>98.9</v>
      </c>
      <c r="H65" s="3">
        <v>103.5</v>
      </c>
      <c r="I65" s="3">
        <v>99</v>
      </c>
      <c r="J65" s="3">
        <v>103.5</v>
      </c>
      <c r="K65" s="3">
        <v>103.1</v>
      </c>
      <c r="L65" s="3">
        <v>100</v>
      </c>
      <c r="M65" s="3">
        <v>103.2</v>
      </c>
      <c r="N65" s="3">
        <v>103.3</v>
      </c>
      <c r="O65" s="3">
        <v>101</v>
      </c>
      <c r="P65" s="3">
        <v>103.5</v>
      </c>
      <c r="Q65" s="3">
        <v>103.7</v>
      </c>
      <c r="R65" s="3">
        <v>102.3</v>
      </c>
      <c r="S65" s="3">
        <v>103.8</v>
      </c>
      <c r="T65" s="3">
        <v>104</v>
      </c>
      <c r="U65" s="3">
        <v>103.4</v>
      </c>
      <c r="V65" s="3">
        <v>104.1</v>
      </c>
      <c r="W65" s="3">
        <v>104.24</v>
      </c>
      <c r="X65" s="3">
        <v>103.8</v>
      </c>
      <c r="Y65" s="3">
        <v>104.3</v>
      </c>
      <c r="Z65" s="3">
        <v>104.3</v>
      </c>
    </row>
    <row r="66" spans="3:26" ht="37.5">
      <c r="C66" s="13" t="s">
        <v>19</v>
      </c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3:26" ht="18.75">
      <c r="C67" s="13" t="s">
        <v>20</v>
      </c>
      <c r="D67" s="11" t="s">
        <v>21</v>
      </c>
      <c r="E67" s="3">
        <v>461.976</v>
      </c>
      <c r="F67" s="3">
        <v>526.6</v>
      </c>
      <c r="G67" s="3">
        <v>635.4</v>
      </c>
      <c r="H67" s="17">
        <f>G67*H68/H69</f>
        <v>624.983606557377</v>
      </c>
      <c r="I67" s="17">
        <f>H67*I68/I69</f>
        <v>605.6042699199389</v>
      </c>
      <c r="J67" s="17">
        <f>I67*J68/J69</f>
        <v>589.8363670387062</v>
      </c>
      <c r="K67" s="17">
        <f>H67*K68*K69/10000</f>
        <v>655.9702937704918</v>
      </c>
      <c r="L67" s="17">
        <f>I67*L68*L69/10000</f>
        <v>630.0706824247045</v>
      </c>
      <c r="M67" s="17">
        <f>J67*M68*M69/10000</f>
        <v>643.3581189837984</v>
      </c>
      <c r="N67" s="17">
        <f>K67*N68*N69/10000</f>
        <v>681.7433666127345</v>
      </c>
      <c r="O67" s="17">
        <f aca="true" t="shared" si="27" ref="O67:Y67">L67*O68*O69/10000</f>
        <v>658.0962263789554</v>
      </c>
      <c r="P67" s="17">
        <f t="shared" si="27"/>
        <v>695.7918056809779</v>
      </c>
      <c r="Q67" s="17">
        <f t="shared" si="27"/>
        <v>719.7164721330638</v>
      </c>
      <c r="R67" s="17">
        <f t="shared" si="27"/>
        <v>677.8391131703241</v>
      </c>
      <c r="S67" s="17">
        <f t="shared" si="27"/>
        <v>757.6129076157328</v>
      </c>
      <c r="T67" s="17">
        <f t="shared" si="27"/>
        <v>755.9901823285702</v>
      </c>
      <c r="U67" s="17">
        <f t="shared" si="27"/>
        <v>700.2078039049449</v>
      </c>
      <c r="V67" s="17">
        <f t="shared" si="27"/>
        <v>828.9042822223732</v>
      </c>
      <c r="W67" s="17">
        <f t="shared" si="27"/>
        <v>796.3827377703857</v>
      </c>
      <c r="X67" s="17">
        <f t="shared" si="27"/>
        <v>726.8157004533329</v>
      </c>
      <c r="Y67" s="17">
        <f t="shared" si="27"/>
        <v>909.515223668499</v>
      </c>
      <c r="Z67" s="17">
        <f>W67*Z68*Z69/10000</f>
        <v>873.8309590185556</v>
      </c>
    </row>
    <row r="68" spans="3:26" ht="37.5">
      <c r="C68" s="13" t="s">
        <v>22</v>
      </c>
      <c r="D68" s="11" t="s">
        <v>52</v>
      </c>
      <c r="E68" s="3">
        <v>124.9</v>
      </c>
      <c r="F68" s="3">
        <v>116.4</v>
      </c>
      <c r="G68" s="3">
        <f>G67/F67/G69*10000</f>
        <v>116.91942165184287</v>
      </c>
      <c r="H68" s="3">
        <v>102</v>
      </c>
      <c r="I68" s="3">
        <v>100</v>
      </c>
      <c r="J68" s="3">
        <v>101</v>
      </c>
      <c r="K68" s="3">
        <v>102</v>
      </c>
      <c r="L68" s="3">
        <v>102</v>
      </c>
      <c r="M68" s="3">
        <v>106</v>
      </c>
      <c r="N68" s="3">
        <v>101</v>
      </c>
      <c r="O68" s="3">
        <v>102</v>
      </c>
      <c r="P68" s="3">
        <v>105</v>
      </c>
      <c r="Q68" s="3">
        <v>102</v>
      </c>
      <c r="R68" s="3">
        <v>100</v>
      </c>
      <c r="S68" s="3">
        <v>105</v>
      </c>
      <c r="T68" s="3">
        <v>101</v>
      </c>
      <c r="U68" s="3">
        <v>100</v>
      </c>
      <c r="V68" s="3">
        <v>105</v>
      </c>
      <c r="W68" s="3">
        <v>101</v>
      </c>
      <c r="X68" s="3">
        <v>100</v>
      </c>
      <c r="Y68" s="3">
        <v>105</v>
      </c>
      <c r="Z68" s="3">
        <v>105</v>
      </c>
    </row>
    <row r="69" spans="3:26" ht="18.75">
      <c r="C69" s="13" t="s">
        <v>23</v>
      </c>
      <c r="D69" s="11" t="s">
        <v>187</v>
      </c>
      <c r="E69" s="3">
        <v>105.4</v>
      </c>
      <c r="F69" s="3">
        <v>97.9</v>
      </c>
      <c r="G69" s="3">
        <v>103.2</v>
      </c>
      <c r="H69" s="3">
        <v>103.7</v>
      </c>
      <c r="I69" s="3">
        <v>103.2</v>
      </c>
      <c r="J69" s="3">
        <v>103.7</v>
      </c>
      <c r="K69" s="3">
        <v>102.9</v>
      </c>
      <c r="L69" s="3">
        <v>102</v>
      </c>
      <c r="M69" s="3">
        <v>102.9</v>
      </c>
      <c r="N69" s="3">
        <v>102.9</v>
      </c>
      <c r="O69" s="3">
        <v>102.4</v>
      </c>
      <c r="P69" s="3">
        <v>103</v>
      </c>
      <c r="Q69" s="3">
        <v>103.5</v>
      </c>
      <c r="R69" s="3">
        <v>103</v>
      </c>
      <c r="S69" s="3">
        <v>103.7</v>
      </c>
      <c r="T69" s="3">
        <v>104</v>
      </c>
      <c r="U69" s="3">
        <v>103.3</v>
      </c>
      <c r="V69" s="3">
        <v>104.2</v>
      </c>
      <c r="W69" s="3">
        <v>104.3</v>
      </c>
      <c r="X69" s="3">
        <v>103.8</v>
      </c>
      <c r="Y69" s="3">
        <v>104.5</v>
      </c>
      <c r="Z69" s="3">
        <v>104.5</v>
      </c>
    </row>
    <row r="70" spans="3:26" ht="18.75">
      <c r="C70" s="13" t="s">
        <v>24</v>
      </c>
      <c r="D70" s="11" t="s">
        <v>21</v>
      </c>
      <c r="E70" s="3">
        <v>746.858</v>
      </c>
      <c r="F70" s="3">
        <v>978</v>
      </c>
      <c r="G70" s="3">
        <v>953.1</v>
      </c>
      <c r="H70" s="17">
        <f>H63-H67</f>
        <v>909.8163934426229</v>
      </c>
      <c r="I70" s="17">
        <f aca="true" t="shared" si="28" ref="I70:Y70">I63-I67</f>
        <v>1014.9866391709701</v>
      </c>
      <c r="J70" s="17">
        <f t="shared" si="28"/>
        <v>1047.1636329612938</v>
      </c>
      <c r="K70" s="17">
        <f t="shared" si="28"/>
        <v>942.2297062295082</v>
      </c>
      <c r="L70" s="17">
        <f t="shared" si="28"/>
        <v>1006.7261357571138</v>
      </c>
      <c r="M70" s="17">
        <f t="shared" si="28"/>
        <v>1153.6418810162018</v>
      </c>
      <c r="N70" s="17">
        <f t="shared" si="28"/>
        <v>985.7066393872656</v>
      </c>
      <c r="O70" s="17">
        <f t="shared" si="28"/>
        <v>995.0685599846809</v>
      </c>
      <c r="P70" s="17">
        <f t="shared" si="28"/>
        <v>1219.900044319022</v>
      </c>
      <c r="Q70" s="17">
        <f t="shared" si="28"/>
        <v>1026.720640651156</v>
      </c>
      <c r="R70" s="17">
        <f t="shared" si="28"/>
        <v>1013.3484632796759</v>
      </c>
      <c r="S70" s="17">
        <f t="shared" si="28"/>
        <v>1310.4147582962669</v>
      </c>
      <c r="T70" s="17">
        <f t="shared" si="28"/>
        <v>1078.4673609399745</v>
      </c>
      <c r="U70" s="17">
        <f t="shared" si="28"/>
        <v>1048.4801501443553</v>
      </c>
      <c r="V70" s="17">
        <f t="shared" si="28"/>
        <v>1431.5533580027377</v>
      </c>
      <c r="W70" s="17">
        <f t="shared" si="28"/>
        <v>1134.9781907637766</v>
      </c>
      <c r="X70" s="17">
        <f t="shared" si="28"/>
        <v>1088.3223958498406</v>
      </c>
      <c r="Y70" s="17">
        <f t="shared" si="28"/>
        <v>1566.0249610240312</v>
      </c>
      <c r="Z70" s="17">
        <f>Z63-Z67</f>
        <v>1241.2989618656322</v>
      </c>
    </row>
    <row r="71" spans="3:26" ht="37.5">
      <c r="C71" s="13" t="s">
        <v>25</v>
      </c>
      <c r="D71" s="11" t="s">
        <v>52</v>
      </c>
      <c r="E71" s="3">
        <v>99</v>
      </c>
      <c r="F71" s="3">
        <v>126.9</v>
      </c>
      <c r="G71" s="3">
        <f>G70/F70/G72*10000</f>
        <v>99.13935679558632</v>
      </c>
      <c r="H71" s="3">
        <v>100</v>
      </c>
      <c r="I71" s="3">
        <v>101</v>
      </c>
      <c r="J71" s="3">
        <v>101.7</v>
      </c>
      <c r="K71" s="3">
        <v>100</v>
      </c>
      <c r="L71" s="3">
        <v>98</v>
      </c>
      <c r="M71" s="3">
        <v>106.3</v>
      </c>
      <c r="N71" s="17">
        <f>N70/K70/N72*100*100</f>
        <v>100.88163982682592</v>
      </c>
      <c r="O71" s="17">
        <f aca="true" t="shared" si="29" ref="O71:Y71">O70/L70/O72*100*100</f>
        <v>96.71431612419022</v>
      </c>
      <c r="P71" s="17">
        <f t="shared" si="29"/>
        <v>101.92134066744056</v>
      </c>
      <c r="Q71" s="17">
        <f t="shared" si="29"/>
        <v>100.3476618347005</v>
      </c>
      <c r="R71" s="17">
        <f t="shared" si="29"/>
        <v>98.96700644271408</v>
      </c>
      <c r="S71" s="17">
        <f t="shared" si="29"/>
        <v>103.43750290343155</v>
      </c>
      <c r="T71" s="17">
        <f t="shared" si="29"/>
        <v>101.58607350096713</v>
      </c>
      <c r="U71" s="17">
        <f t="shared" si="29"/>
        <v>100.45329225146222</v>
      </c>
      <c r="V71" s="17">
        <f t="shared" si="29"/>
        <v>104.94168541904165</v>
      </c>
      <c r="W71" s="17">
        <f t="shared" si="29"/>
        <v>100.99800409544815</v>
      </c>
      <c r="X71" s="17">
        <f t="shared" si="29"/>
        <v>100.67895247332686</v>
      </c>
      <c r="Y71" s="17">
        <f t="shared" si="29"/>
        <v>104.88341791194222</v>
      </c>
      <c r="Z71" s="17">
        <f>Z70/W70/Z72*100*100</f>
        <v>104.85872370149778</v>
      </c>
    </row>
    <row r="72" spans="3:26" ht="18.75">
      <c r="C72" s="13" t="s">
        <v>26</v>
      </c>
      <c r="D72" s="11" t="s">
        <v>187</v>
      </c>
      <c r="E72" s="3">
        <v>101.9</v>
      </c>
      <c r="F72" s="3">
        <v>103.2</v>
      </c>
      <c r="G72" s="3">
        <v>98.3</v>
      </c>
      <c r="H72" s="3">
        <v>103.4</v>
      </c>
      <c r="I72" s="3">
        <v>100</v>
      </c>
      <c r="J72" s="3">
        <v>103.45</v>
      </c>
      <c r="K72" s="3">
        <v>103.5</v>
      </c>
      <c r="L72" s="3">
        <v>101</v>
      </c>
      <c r="M72" s="3">
        <v>103.6</v>
      </c>
      <c r="N72" s="3">
        <v>103.7</v>
      </c>
      <c r="O72" s="3">
        <v>102.2</v>
      </c>
      <c r="P72" s="3">
        <v>103.75</v>
      </c>
      <c r="Q72" s="3">
        <v>103.8</v>
      </c>
      <c r="R72" s="3">
        <v>102.9</v>
      </c>
      <c r="S72" s="3">
        <v>103.85</v>
      </c>
      <c r="T72" s="3">
        <v>103.4</v>
      </c>
      <c r="U72" s="3">
        <v>103</v>
      </c>
      <c r="V72" s="3">
        <v>104.1</v>
      </c>
      <c r="W72" s="3">
        <v>104.2</v>
      </c>
      <c r="X72" s="3">
        <v>103.1</v>
      </c>
      <c r="Y72" s="3">
        <v>104.3</v>
      </c>
      <c r="Z72" s="3">
        <v>104.3</v>
      </c>
    </row>
    <row r="73" spans="3:25" ht="18.75">
      <c r="C73" s="10" t="s">
        <v>27</v>
      </c>
      <c r="D73" s="11"/>
      <c r="E73" s="1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8.75">
      <c r="C74" s="10" t="s">
        <v>28</v>
      </c>
      <c r="D74" s="11"/>
      <c r="E74" s="1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56.25">
      <c r="C75" s="13" t="s">
        <v>2028</v>
      </c>
      <c r="D75" s="11" t="s">
        <v>2029</v>
      </c>
      <c r="E75" s="34">
        <v>318</v>
      </c>
      <c r="F75" s="35">
        <v>318</v>
      </c>
      <c r="G75" s="35">
        <v>323</v>
      </c>
      <c r="H75" s="35">
        <v>323</v>
      </c>
      <c r="I75" s="35">
        <v>323</v>
      </c>
      <c r="J75" s="35">
        <v>330</v>
      </c>
      <c r="K75" s="35">
        <v>330</v>
      </c>
      <c r="L75" s="35">
        <v>330</v>
      </c>
      <c r="M75" s="35">
        <v>335</v>
      </c>
      <c r="N75" s="35">
        <v>335</v>
      </c>
      <c r="O75" s="35">
        <v>335</v>
      </c>
      <c r="P75" s="35">
        <v>335</v>
      </c>
      <c r="Q75" s="35">
        <v>335</v>
      </c>
      <c r="R75" s="35">
        <v>335</v>
      </c>
      <c r="S75" s="35">
        <v>340</v>
      </c>
      <c r="T75" s="35">
        <v>340</v>
      </c>
      <c r="U75" s="35">
        <v>340</v>
      </c>
      <c r="V75" s="35">
        <v>340</v>
      </c>
      <c r="W75" s="35">
        <v>340</v>
      </c>
      <c r="X75" s="35">
        <v>340</v>
      </c>
      <c r="Y75" s="35">
        <v>340</v>
      </c>
    </row>
    <row r="76" spans="3:25" ht="56.25">
      <c r="C76" s="13" t="s">
        <v>29</v>
      </c>
      <c r="D76" s="11" t="s">
        <v>30</v>
      </c>
      <c r="E76" s="36">
        <v>56.5</v>
      </c>
      <c r="F76" s="35">
        <v>56.5</v>
      </c>
      <c r="G76" s="35">
        <v>57.4</v>
      </c>
      <c r="H76" s="35">
        <v>57.4</v>
      </c>
      <c r="I76" s="35">
        <v>57.4</v>
      </c>
      <c r="J76" s="35">
        <v>58.7</v>
      </c>
      <c r="K76" s="35">
        <v>58.7</v>
      </c>
      <c r="L76" s="35">
        <v>58.7</v>
      </c>
      <c r="M76" s="35">
        <v>59.5</v>
      </c>
      <c r="N76" s="35">
        <v>59.5</v>
      </c>
      <c r="O76" s="35">
        <v>59.5</v>
      </c>
      <c r="P76" s="35">
        <v>59.5</v>
      </c>
      <c r="Q76" s="35">
        <v>59.5</v>
      </c>
      <c r="R76" s="35">
        <v>59.5</v>
      </c>
      <c r="S76" s="35">
        <v>60.4</v>
      </c>
      <c r="T76" s="35">
        <v>60.4</v>
      </c>
      <c r="U76" s="35">
        <v>60.4</v>
      </c>
      <c r="V76" s="35">
        <v>60.4</v>
      </c>
      <c r="W76" s="35">
        <v>60.4</v>
      </c>
      <c r="X76" s="35">
        <v>60.4</v>
      </c>
      <c r="Y76" s="35">
        <v>60.4</v>
      </c>
    </row>
    <row r="77" spans="3:25" ht="18.75">
      <c r="C77" s="10" t="s">
        <v>31</v>
      </c>
      <c r="D77" s="11"/>
      <c r="E77" s="1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3:25" ht="37.5">
      <c r="C78" s="13" t="s">
        <v>32</v>
      </c>
      <c r="D78" s="11" t="s">
        <v>50</v>
      </c>
      <c r="E78" s="11">
        <v>107.2</v>
      </c>
      <c r="F78" s="3">
        <v>114.3</v>
      </c>
      <c r="G78" s="3">
        <v>120</v>
      </c>
      <c r="H78" s="3">
        <v>121</v>
      </c>
      <c r="I78" s="3">
        <v>120</v>
      </c>
      <c r="J78" s="3">
        <v>125.7</v>
      </c>
      <c r="K78" s="3">
        <v>126</v>
      </c>
      <c r="L78" s="3">
        <v>122</v>
      </c>
      <c r="M78" s="3">
        <v>131</v>
      </c>
      <c r="N78" s="3">
        <v>131</v>
      </c>
      <c r="O78" s="3">
        <v>123</v>
      </c>
      <c r="P78" s="3">
        <v>136.6</v>
      </c>
      <c r="Q78" s="3">
        <v>137</v>
      </c>
      <c r="R78" s="3">
        <v>125</v>
      </c>
      <c r="S78" s="3">
        <v>142.5</v>
      </c>
      <c r="T78" s="4">
        <v>143</v>
      </c>
      <c r="U78" s="3">
        <v>128</v>
      </c>
      <c r="V78" s="3">
        <v>148.5</v>
      </c>
      <c r="W78" s="3">
        <v>149</v>
      </c>
      <c r="X78" s="3">
        <v>130</v>
      </c>
      <c r="Y78" s="3">
        <v>155.1</v>
      </c>
    </row>
    <row r="79" spans="3:25" ht="37.5">
      <c r="C79" s="10" t="s">
        <v>34</v>
      </c>
      <c r="D79" s="11"/>
      <c r="E79" s="1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3:25" ht="18.75">
      <c r="C80" s="13" t="s">
        <v>35</v>
      </c>
      <c r="D80" s="11" t="s">
        <v>36</v>
      </c>
      <c r="E80" s="3">
        <v>0.32</v>
      </c>
      <c r="F80" s="3">
        <v>2.51</v>
      </c>
      <c r="G80" s="3">
        <v>9.07</v>
      </c>
      <c r="H80" s="3">
        <v>9.25</v>
      </c>
      <c r="I80" s="3">
        <v>9.25</v>
      </c>
      <c r="J80" s="3">
        <v>9.34</v>
      </c>
      <c r="K80" s="3">
        <v>9.53</v>
      </c>
      <c r="L80" s="3">
        <v>9.72</v>
      </c>
      <c r="M80" s="3">
        <v>10.3</v>
      </c>
      <c r="N80" s="3">
        <v>10.41</v>
      </c>
      <c r="O80" s="3">
        <v>10.61</v>
      </c>
      <c r="P80" s="3">
        <v>11.15</v>
      </c>
      <c r="Q80" s="3">
        <v>11.36</v>
      </c>
      <c r="R80" s="3">
        <v>11.37</v>
      </c>
      <c r="S80" s="3">
        <v>11.93</v>
      </c>
      <c r="T80" s="3">
        <v>12.06</v>
      </c>
      <c r="U80" s="3">
        <v>12.05</v>
      </c>
      <c r="V80" s="3">
        <v>12.66</v>
      </c>
      <c r="W80" s="3">
        <v>12.78</v>
      </c>
      <c r="X80" s="3">
        <v>12.79</v>
      </c>
      <c r="Y80" s="3">
        <v>13.42</v>
      </c>
    </row>
    <row r="81" spans="3:25" ht="18.75">
      <c r="C81" s="13" t="s">
        <v>37</v>
      </c>
      <c r="D81" s="11" t="s">
        <v>36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3:25" ht="18.75">
      <c r="C82" s="13" t="s">
        <v>38</v>
      </c>
      <c r="D82" s="11" t="s">
        <v>36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3:25" ht="18.75">
      <c r="C83" s="13" t="s">
        <v>39</v>
      </c>
      <c r="D83" s="11" t="s">
        <v>36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3:25" ht="18.75">
      <c r="C84" s="13" t="s">
        <v>40</v>
      </c>
      <c r="D84" s="11" t="s">
        <v>36</v>
      </c>
      <c r="E84" s="3">
        <v>12.39</v>
      </c>
      <c r="F84" s="3">
        <v>6.38</v>
      </c>
      <c r="G84" s="3">
        <v>15.72</v>
      </c>
      <c r="H84" s="3">
        <v>16.03</v>
      </c>
      <c r="I84" s="3">
        <v>16.03</v>
      </c>
      <c r="J84" s="3">
        <v>16.19</v>
      </c>
      <c r="K84" s="3">
        <v>16.03</v>
      </c>
      <c r="L84" s="3">
        <v>16.03</v>
      </c>
      <c r="M84" s="3">
        <v>16.19</v>
      </c>
      <c r="N84" s="3">
        <v>16.03</v>
      </c>
      <c r="O84" s="3">
        <v>16.03</v>
      </c>
      <c r="P84" s="3">
        <v>16.19</v>
      </c>
      <c r="Q84" s="3">
        <v>16.03</v>
      </c>
      <c r="R84" s="3">
        <v>16.03</v>
      </c>
      <c r="S84" s="3">
        <v>16.19</v>
      </c>
      <c r="T84" s="3">
        <v>16.35</v>
      </c>
      <c r="U84" s="3">
        <v>16.35</v>
      </c>
      <c r="V84" s="3">
        <v>17.17</v>
      </c>
      <c r="W84" s="3">
        <v>17.34</v>
      </c>
      <c r="X84" s="3">
        <v>17.34</v>
      </c>
      <c r="Y84" s="3">
        <v>18.21</v>
      </c>
    </row>
    <row r="85" spans="3:25" ht="18.75">
      <c r="C85" s="13" t="s">
        <v>41</v>
      </c>
      <c r="D85" s="11" t="s">
        <v>36</v>
      </c>
      <c r="E85" s="3">
        <v>4.72</v>
      </c>
      <c r="F85" s="3">
        <v>4.39</v>
      </c>
      <c r="G85" s="3">
        <v>4.25</v>
      </c>
      <c r="H85" s="3">
        <v>4.34</v>
      </c>
      <c r="I85" s="3">
        <v>4.34</v>
      </c>
      <c r="J85" s="3">
        <v>4.38</v>
      </c>
      <c r="K85" s="3">
        <v>4.34</v>
      </c>
      <c r="L85" s="3">
        <v>4.34</v>
      </c>
      <c r="M85" s="3">
        <v>4.38</v>
      </c>
      <c r="N85" s="3">
        <v>4.42</v>
      </c>
      <c r="O85" s="3">
        <v>4.51</v>
      </c>
      <c r="P85" s="3">
        <v>4.74</v>
      </c>
      <c r="Q85" s="3">
        <v>4.42</v>
      </c>
      <c r="R85" s="3">
        <v>4.51</v>
      </c>
      <c r="S85" s="3">
        <v>4.74</v>
      </c>
      <c r="T85" s="3">
        <v>4.42</v>
      </c>
      <c r="U85" s="3">
        <v>4.51</v>
      </c>
      <c r="V85" s="3">
        <v>4.74</v>
      </c>
      <c r="W85" s="3">
        <v>4.79</v>
      </c>
      <c r="X85" s="3">
        <v>4.79</v>
      </c>
      <c r="Y85" s="3">
        <v>5.03</v>
      </c>
    </row>
    <row r="86" spans="3:26" ht="18.75">
      <c r="C86" s="13" t="s">
        <v>42</v>
      </c>
      <c r="D86" s="11" t="s">
        <v>36</v>
      </c>
      <c r="E86" s="3">
        <v>3.85</v>
      </c>
      <c r="F86" s="3">
        <v>3.84</v>
      </c>
      <c r="G86" s="3">
        <v>4.03</v>
      </c>
      <c r="H86" s="3">
        <f>G86*H71/100</f>
        <v>4.03</v>
      </c>
      <c r="I86" s="3">
        <f aca="true" t="shared" si="30" ref="I86:Z86">H86*I71/100</f>
        <v>4.0703000000000005</v>
      </c>
      <c r="J86" s="3">
        <f t="shared" si="30"/>
        <v>4.1394951</v>
      </c>
      <c r="K86" s="3">
        <f t="shared" si="30"/>
        <v>4.1394951</v>
      </c>
      <c r="L86" s="3">
        <f t="shared" si="30"/>
        <v>4.056705198</v>
      </c>
      <c r="M86" s="3">
        <f t="shared" si="30"/>
        <v>4.312277625474</v>
      </c>
      <c r="N86" s="3">
        <f t="shared" si="30"/>
        <v>4.3502963824634815</v>
      </c>
      <c r="O86" s="3">
        <f t="shared" si="30"/>
        <v>4.207359395674943</v>
      </c>
      <c r="P86" s="3">
        <f t="shared" si="30"/>
        <v>4.288197102769427</v>
      </c>
      <c r="Q86" s="3">
        <f t="shared" si="30"/>
        <v>4.303105527492489</v>
      </c>
      <c r="R86" s="3">
        <f t="shared" si="30"/>
        <v>4.2586547246302775</v>
      </c>
      <c r="S86" s="3">
        <f t="shared" si="30"/>
        <v>4.405046104436568</v>
      </c>
      <c r="T86" s="3">
        <f t="shared" si="30"/>
        <v>4.474913373404422</v>
      </c>
      <c r="U86" s="3">
        <f t="shared" si="30"/>
        <v>4.4951978089857105</v>
      </c>
      <c r="V86" s="3">
        <f t="shared" si="30"/>
        <v>4.717336343669437</v>
      </c>
      <c r="W86" s="3">
        <f t="shared" si="30"/>
        <v>4.764415553575322</v>
      </c>
      <c r="X86" s="3">
        <f t="shared" si="30"/>
        <v>4.796763670815891</v>
      </c>
      <c r="Y86" s="3">
        <f t="shared" si="30"/>
        <v>5.031009687110052</v>
      </c>
      <c r="Z86" s="3">
        <f t="shared" si="30"/>
        <v>5.275452547202317</v>
      </c>
    </row>
    <row r="87" spans="3:25" ht="18.75">
      <c r="C87" s="13" t="s">
        <v>43</v>
      </c>
      <c r="D87" s="11" t="s">
        <v>36</v>
      </c>
      <c r="E87" s="3">
        <v>18.5</v>
      </c>
      <c r="F87" s="3">
        <v>16.94</v>
      </c>
      <c r="G87" s="3">
        <v>17.79</v>
      </c>
      <c r="H87" s="3">
        <f>G87*H71/100</f>
        <v>17.79</v>
      </c>
      <c r="I87" s="3">
        <f aca="true" t="shared" si="31" ref="I87:Y87">H87*I71/100</f>
        <v>17.9679</v>
      </c>
      <c r="J87" s="3">
        <f t="shared" si="31"/>
        <v>18.2733543</v>
      </c>
      <c r="K87" s="3">
        <f t="shared" si="31"/>
        <v>18.2733543</v>
      </c>
      <c r="L87" s="3">
        <f t="shared" si="31"/>
        <v>17.907887214000002</v>
      </c>
      <c r="M87" s="3">
        <f t="shared" si="31"/>
        <v>19.036084108482</v>
      </c>
      <c r="N87" s="3">
        <f t="shared" si="31"/>
        <v>19.20391380745046</v>
      </c>
      <c r="O87" s="3">
        <f t="shared" si="31"/>
        <v>18.57293390795465</v>
      </c>
      <c r="P87" s="3">
        <f t="shared" si="31"/>
        <v>18.92978324026504</v>
      </c>
      <c r="Q87" s="3">
        <f t="shared" si="31"/>
        <v>18.99559487198297</v>
      </c>
      <c r="R87" s="3">
        <f t="shared" si="31"/>
        <v>18.79937160078725</v>
      </c>
      <c r="S87" s="3">
        <f t="shared" si="31"/>
        <v>19.445600545391198</v>
      </c>
      <c r="T87" s="3">
        <f t="shared" si="31"/>
        <v>19.754022062745566</v>
      </c>
      <c r="U87" s="3">
        <f t="shared" si="31"/>
        <v>19.84356551410813</v>
      </c>
      <c r="V87" s="3">
        <f t="shared" si="31"/>
        <v>20.82417209773679</v>
      </c>
      <c r="W87" s="3">
        <f t="shared" si="31"/>
        <v>21.03199818811537</v>
      </c>
      <c r="X87" s="3">
        <f t="shared" si="31"/>
        <v>21.174795460003637</v>
      </c>
      <c r="Y87" s="3">
        <f t="shared" si="31"/>
        <v>22.208849214314583</v>
      </c>
    </row>
    <row r="88" spans="3:25" ht="18.75">
      <c r="C88" s="13" t="s">
        <v>44</v>
      </c>
      <c r="D88" s="11" t="s">
        <v>45</v>
      </c>
      <c r="E88" s="3">
        <v>1.77</v>
      </c>
      <c r="F88" s="3">
        <v>1.8</v>
      </c>
      <c r="G88" s="3">
        <v>1.83</v>
      </c>
      <c r="H88" s="3">
        <f>G88*H71/100</f>
        <v>1.83</v>
      </c>
      <c r="I88" s="3">
        <f aca="true" t="shared" si="32" ref="I88:Y88">H88*I71/100</f>
        <v>1.8483</v>
      </c>
      <c r="J88" s="3">
        <f t="shared" si="32"/>
        <v>1.8797211000000003</v>
      </c>
      <c r="K88" s="3">
        <f t="shared" si="32"/>
        <v>1.8797211000000003</v>
      </c>
      <c r="L88" s="3">
        <f t="shared" si="32"/>
        <v>1.8421266780000003</v>
      </c>
      <c r="M88" s="3">
        <f t="shared" si="32"/>
        <v>1.9581806587140003</v>
      </c>
      <c r="N88" s="3">
        <f t="shared" si="32"/>
        <v>1.975444759282425</v>
      </c>
      <c r="O88" s="3">
        <f t="shared" si="32"/>
        <v>1.910537889351153</v>
      </c>
      <c r="P88" s="3">
        <f t="shared" si="32"/>
        <v>1.9472458307861173</v>
      </c>
      <c r="Q88" s="3">
        <f t="shared" si="32"/>
        <v>1.9540156613675574</v>
      </c>
      <c r="R88" s="3">
        <f t="shared" si="32"/>
        <v>1.9338308054772728</v>
      </c>
      <c r="S88" s="3">
        <f t="shared" si="32"/>
        <v>2.0003062955630075</v>
      </c>
      <c r="T88" s="3">
        <f t="shared" si="32"/>
        <v>2.03203262365511</v>
      </c>
      <c r="U88" s="3">
        <f t="shared" si="32"/>
        <v>2.041243670085323</v>
      </c>
      <c r="V88" s="3">
        <f t="shared" si="32"/>
        <v>2.1421155108970398</v>
      </c>
      <c r="W88" s="3">
        <f t="shared" si="32"/>
        <v>2.1634939114250225</v>
      </c>
      <c r="X88" s="3">
        <f t="shared" si="32"/>
        <v>2.178183006846919</v>
      </c>
      <c r="Y88" s="3">
        <f t="shared" si="32"/>
        <v>2.2845527859581627</v>
      </c>
    </row>
    <row r="89" spans="3:25" ht="18.75">
      <c r="C89" s="10" t="s">
        <v>47</v>
      </c>
      <c r="D89" s="11"/>
      <c r="E89" s="11"/>
      <c r="F89" s="37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3:25" ht="37.5">
      <c r="C90" s="13" t="s">
        <v>48</v>
      </c>
      <c r="D90" s="38" t="s">
        <v>50</v>
      </c>
      <c r="E90" s="3">
        <v>266.2</v>
      </c>
      <c r="F90" s="3">
        <v>1284.5</v>
      </c>
      <c r="G90" s="3">
        <v>242.9</v>
      </c>
      <c r="H90" s="3">
        <v>280</v>
      </c>
      <c r="I90" s="3">
        <v>271.2</v>
      </c>
      <c r="J90" s="3">
        <v>535.6</v>
      </c>
      <c r="K90" s="3">
        <v>260</v>
      </c>
      <c r="L90" s="3">
        <v>258</v>
      </c>
      <c r="M90" s="3">
        <v>417</v>
      </c>
      <c r="N90" s="3">
        <v>120</v>
      </c>
      <c r="O90" s="3">
        <v>100</v>
      </c>
      <c r="P90" s="3">
        <v>152.3</v>
      </c>
      <c r="Q90" s="3">
        <v>145</v>
      </c>
      <c r="R90" s="3">
        <v>130</v>
      </c>
      <c r="S90" s="3">
        <v>343.6</v>
      </c>
      <c r="T90" s="3">
        <v>100</v>
      </c>
      <c r="U90" s="3">
        <v>90</v>
      </c>
      <c r="V90" s="3">
        <v>122.3</v>
      </c>
      <c r="W90" s="3">
        <v>100</v>
      </c>
      <c r="X90" s="3">
        <v>90</v>
      </c>
      <c r="Y90" s="3">
        <v>121.9</v>
      </c>
    </row>
    <row r="91" spans="3:26" ht="37.5">
      <c r="C91" s="13" t="s">
        <v>51</v>
      </c>
      <c r="D91" s="11" t="s">
        <v>52</v>
      </c>
      <c r="E91" s="3">
        <v>112</v>
      </c>
      <c r="F91" s="3">
        <f>F90/E90%</f>
        <v>482.5319308790383</v>
      </c>
      <c r="G91" s="3">
        <f>G90/F90%</f>
        <v>18.91008174386921</v>
      </c>
      <c r="H91" s="3">
        <f>H90/G90%</f>
        <v>115.27377521613832</v>
      </c>
      <c r="I91" s="3">
        <f>I90/G90%</f>
        <v>111.65088513791682</v>
      </c>
      <c r="J91" s="3">
        <f aca="true" t="shared" si="33" ref="J91:Z91">J90/G90%</f>
        <v>220.50226430629888</v>
      </c>
      <c r="K91" s="3">
        <f t="shared" si="33"/>
        <v>92.85714285714286</v>
      </c>
      <c r="L91" s="3">
        <f t="shared" si="33"/>
        <v>95.13274336283187</v>
      </c>
      <c r="M91" s="3">
        <f t="shared" si="33"/>
        <v>77.85660941000747</v>
      </c>
      <c r="N91" s="3">
        <f t="shared" si="33"/>
        <v>46.15384615384615</v>
      </c>
      <c r="O91" s="3">
        <f t="shared" si="33"/>
        <v>38.75968992248062</v>
      </c>
      <c r="P91" s="3">
        <f t="shared" si="33"/>
        <v>36.52278177458034</v>
      </c>
      <c r="Q91" s="3">
        <f t="shared" si="33"/>
        <v>120.83333333333334</v>
      </c>
      <c r="R91" s="3">
        <f t="shared" si="33"/>
        <v>130</v>
      </c>
      <c r="S91" s="3">
        <f t="shared" si="33"/>
        <v>225.60735390676297</v>
      </c>
      <c r="T91" s="3">
        <f t="shared" si="33"/>
        <v>68.96551724137932</v>
      </c>
      <c r="U91" s="3">
        <f t="shared" si="33"/>
        <v>69.23076923076923</v>
      </c>
      <c r="V91" s="3">
        <f t="shared" si="33"/>
        <v>35.593713620488934</v>
      </c>
      <c r="W91" s="3">
        <f t="shared" si="33"/>
        <v>100</v>
      </c>
      <c r="X91" s="3">
        <f t="shared" si="33"/>
        <v>100</v>
      </c>
      <c r="Y91" s="3">
        <f t="shared" si="33"/>
        <v>99.67293540474245</v>
      </c>
      <c r="Z91" s="3">
        <f t="shared" si="33"/>
        <v>0</v>
      </c>
    </row>
    <row r="92" spans="3:25" ht="37.5">
      <c r="C92" s="13" t="s">
        <v>2000</v>
      </c>
      <c r="D92" s="11" t="s">
        <v>187</v>
      </c>
      <c r="E92" s="3">
        <v>105.3</v>
      </c>
      <c r="F92" s="3">
        <v>105.9</v>
      </c>
      <c r="G92" s="3">
        <v>105.2</v>
      </c>
      <c r="H92" s="3">
        <v>105</v>
      </c>
      <c r="I92" s="3">
        <v>104.2</v>
      </c>
      <c r="J92" s="3">
        <v>105</v>
      </c>
      <c r="K92" s="3">
        <v>104.8</v>
      </c>
      <c r="L92" s="3">
        <v>104.2</v>
      </c>
      <c r="M92" s="3">
        <v>104.6</v>
      </c>
      <c r="N92" s="3">
        <v>104.5</v>
      </c>
      <c r="O92" s="3">
        <v>104</v>
      </c>
      <c r="P92" s="3">
        <v>104.5</v>
      </c>
      <c r="Q92" s="3">
        <v>104.4</v>
      </c>
      <c r="R92" s="3">
        <v>104</v>
      </c>
      <c r="S92" s="3">
        <v>104.3</v>
      </c>
      <c r="T92" s="3">
        <v>104.2</v>
      </c>
      <c r="U92" s="3">
        <v>103.9</v>
      </c>
      <c r="V92" s="3">
        <v>104.1</v>
      </c>
      <c r="W92" s="3">
        <v>104.1</v>
      </c>
      <c r="X92" s="3">
        <v>103.5</v>
      </c>
      <c r="Y92" s="3">
        <v>104.15</v>
      </c>
    </row>
    <row r="93" spans="3:25" ht="18.75">
      <c r="C93" s="39" t="s">
        <v>53</v>
      </c>
      <c r="D93" s="38" t="s">
        <v>54</v>
      </c>
      <c r="E93" s="3">
        <v>2.7</v>
      </c>
      <c r="F93" s="3">
        <v>2.8</v>
      </c>
      <c r="G93" s="3">
        <v>2.8</v>
      </c>
      <c r="H93" s="3">
        <v>2.8</v>
      </c>
      <c r="I93" s="3">
        <v>2.5</v>
      </c>
      <c r="J93" s="3">
        <v>2.9</v>
      </c>
      <c r="K93" s="3">
        <v>2.9</v>
      </c>
      <c r="L93" s="3">
        <v>2.6</v>
      </c>
      <c r="M93" s="3">
        <v>3</v>
      </c>
      <c r="N93" s="3">
        <v>2.9</v>
      </c>
      <c r="O93" s="3">
        <v>2.5</v>
      </c>
      <c r="P93" s="3">
        <v>2.9</v>
      </c>
      <c r="Q93" s="3">
        <v>2.8</v>
      </c>
      <c r="R93" s="3">
        <v>2.3</v>
      </c>
      <c r="S93" s="3">
        <v>2.8</v>
      </c>
      <c r="T93" s="3">
        <v>2.7</v>
      </c>
      <c r="U93" s="3">
        <v>2.2</v>
      </c>
      <c r="V93" s="3">
        <v>2.7</v>
      </c>
      <c r="W93" s="3">
        <v>2.7</v>
      </c>
      <c r="X93" s="3">
        <v>2.1</v>
      </c>
      <c r="Y93" s="3">
        <v>2.7</v>
      </c>
    </row>
    <row r="94" spans="3:25" ht="18.75">
      <c r="C94" s="39" t="s">
        <v>55</v>
      </c>
      <c r="D94" s="38" t="s">
        <v>56</v>
      </c>
      <c r="E94" s="3">
        <v>100</v>
      </c>
      <c r="F94" s="3">
        <v>100</v>
      </c>
      <c r="G94" s="3">
        <v>100</v>
      </c>
      <c r="H94" s="3">
        <v>100</v>
      </c>
      <c r="I94" s="3">
        <v>100</v>
      </c>
      <c r="J94" s="3">
        <v>100</v>
      </c>
      <c r="K94" s="3">
        <v>100</v>
      </c>
      <c r="L94" s="3">
        <v>100</v>
      </c>
      <c r="M94" s="3">
        <v>100</v>
      </c>
      <c r="N94" s="3">
        <v>100</v>
      </c>
      <c r="O94" s="3">
        <v>100</v>
      </c>
      <c r="P94" s="3">
        <v>100</v>
      </c>
      <c r="Q94" s="3">
        <v>100</v>
      </c>
      <c r="R94" s="3">
        <v>100</v>
      </c>
      <c r="S94" s="3">
        <v>100</v>
      </c>
      <c r="T94" s="3">
        <v>100</v>
      </c>
      <c r="U94" s="3">
        <v>100</v>
      </c>
      <c r="V94" s="3">
        <v>100</v>
      </c>
      <c r="W94" s="3">
        <v>100</v>
      </c>
      <c r="X94" s="3">
        <v>100</v>
      </c>
      <c r="Y94" s="3">
        <v>100</v>
      </c>
    </row>
    <row r="95" spans="3:25" ht="18.75">
      <c r="C95" s="10" t="s">
        <v>2034</v>
      </c>
      <c r="D95" s="11"/>
      <c r="E95" s="1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3:25" ht="39.75" customHeight="1">
      <c r="C96" s="13" t="s">
        <v>57</v>
      </c>
      <c r="D96" s="11" t="s">
        <v>58</v>
      </c>
      <c r="E96" s="4">
        <v>107.1</v>
      </c>
      <c r="F96" s="4">
        <v>103.5</v>
      </c>
      <c r="G96" s="4">
        <v>102.1</v>
      </c>
      <c r="H96" s="4">
        <v>104</v>
      </c>
      <c r="I96" s="4">
        <v>102.1</v>
      </c>
      <c r="J96" s="4">
        <v>104.35</v>
      </c>
      <c r="K96" s="4">
        <v>103.3</v>
      </c>
      <c r="L96" s="4">
        <v>102.1</v>
      </c>
      <c r="M96" s="4">
        <v>103.6</v>
      </c>
      <c r="N96" s="4">
        <v>103.9</v>
      </c>
      <c r="O96" s="4">
        <v>102.7</v>
      </c>
      <c r="P96" s="4">
        <v>103.85</v>
      </c>
      <c r="Q96" s="4">
        <v>103.8</v>
      </c>
      <c r="R96" s="4">
        <v>102.7</v>
      </c>
      <c r="S96" s="4">
        <v>103.8</v>
      </c>
      <c r="T96" s="4">
        <v>103.9</v>
      </c>
      <c r="U96" s="4">
        <v>102.7</v>
      </c>
      <c r="V96" s="4">
        <v>103.9</v>
      </c>
      <c r="W96" s="4">
        <v>103.9</v>
      </c>
      <c r="X96" s="4">
        <v>102.7</v>
      </c>
      <c r="Y96" s="4">
        <v>103.9</v>
      </c>
    </row>
    <row r="97" spans="3:25" ht="37.5">
      <c r="C97" s="39" t="s">
        <v>59</v>
      </c>
      <c r="D97" s="40" t="s">
        <v>50</v>
      </c>
      <c r="E97" s="4">
        <v>1684</v>
      </c>
      <c r="F97" s="4">
        <v>1706.5</v>
      </c>
      <c r="G97" s="4">
        <v>1780.7</v>
      </c>
      <c r="H97" s="4">
        <v>1874</v>
      </c>
      <c r="I97" s="4">
        <v>1820</v>
      </c>
      <c r="J97" s="4">
        <v>1889</v>
      </c>
      <c r="K97" s="4">
        <v>1959</v>
      </c>
      <c r="L97" s="4">
        <v>1856</v>
      </c>
      <c r="M97" s="4">
        <v>2000</v>
      </c>
      <c r="N97" s="4">
        <v>2058</v>
      </c>
      <c r="O97" s="4">
        <v>1967</v>
      </c>
      <c r="P97" s="4">
        <v>2120</v>
      </c>
      <c r="Q97" s="4">
        <v>2160</v>
      </c>
      <c r="R97" s="4">
        <v>2018</v>
      </c>
      <c r="S97" s="4">
        <v>2249</v>
      </c>
      <c r="T97" s="4">
        <v>2269</v>
      </c>
      <c r="U97" s="4">
        <v>2072</v>
      </c>
      <c r="V97" s="4">
        <v>2385</v>
      </c>
      <c r="W97" s="4">
        <v>2383</v>
      </c>
      <c r="X97" s="4">
        <v>2128</v>
      </c>
      <c r="Y97" s="4">
        <v>2531</v>
      </c>
    </row>
    <row r="98" spans="3:25" ht="37.5">
      <c r="C98" s="39" t="s">
        <v>59</v>
      </c>
      <c r="D98" s="40" t="s">
        <v>52</v>
      </c>
      <c r="E98" s="4">
        <v>90.8</v>
      </c>
      <c r="F98" s="4">
        <v>97.4</v>
      </c>
      <c r="G98" s="41">
        <v>102.1</v>
      </c>
      <c r="H98" s="41">
        <v>101</v>
      </c>
      <c r="I98" s="41">
        <v>100</v>
      </c>
      <c r="J98" s="41">
        <v>102</v>
      </c>
      <c r="K98" s="41">
        <v>101</v>
      </c>
      <c r="L98" s="41">
        <v>100</v>
      </c>
      <c r="M98" s="41">
        <v>102</v>
      </c>
      <c r="N98" s="41">
        <v>101</v>
      </c>
      <c r="O98" s="41">
        <v>100</v>
      </c>
      <c r="P98" s="41">
        <v>102</v>
      </c>
      <c r="Q98" s="41">
        <v>101</v>
      </c>
      <c r="R98" s="41">
        <v>100</v>
      </c>
      <c r="S98" s="41">
        <v>102</v>
      </c>
      <c r="T98" s="41">
        <v>101</v>
      </c>
      <c r="U98" s="41">
        <v>100</v>
      </c>
      <c r="V98" s="41">
        <v>102</v>
      </c>
      <c r="W98" s="41">
        <v>101</v>
      </c>
      <c r="X98" s="41">
        <v>100</v>
      </c>
      <c r="Y98" s="41">
        <v>102</v>
      </c>
    </row>
    <row r="99" spans="3:25" ht="18.75">
      <c r="C99" s="13" t="s">
        <v>60</v>
      </c>
      <c r="D99" s="11" t="s">
        <v>187</v>
      </c>
      <c r="E99" s="4">
        <v>107.8</v>
      </c>
      <c r="F99" s="4">
        <v>104</v>
      </c>
      <c r="G99" s="41">
        <v>102.2</v>
      </c>
      <c r="H99" s="41">
        <v>104.2</v>
      </c>
      <c r="I99" s="41">
        <v>102.2</v>
      </c>
      <c r="J99" s="41">
        <v>104</v>
      </c>
      <c r="K99" s="41">
        <v>103.5</v>
      </c>
      <c r="L99" s="41">
        <v>102</v>
      </c>
      <c r="M99" s="41">
        <v>103.8</v>
      </c>
      <c r="N99" s="41">
        <v>104</v>
      </c>
      <c r="O99" s="41">
        <v>102.6</v>
      </c>
      <c r="P99" s="41">
        <v>103.9</v>
      </c>
      <c r="Q99" s="41">
        <v>103.9</v>
      </c>
      <c r="R99" s="41">
        <v>102.6</v>
      </c>
      <c r="S99" s="41">
        <v>104</v>
      </c>
      <c r="T99" s="41">
        <v>104</v>
      </c>
      <c r="U99" s="41">
        <v>102.7</v>
      </c>
      <c r="V99" s="41">
        <v>104</v>
      </c>
      <c r="W99" s="41">
        <v>104</v>
      </c>
      <c r="X99" s="41">
        <v>102.7</v>
      </c>
      <c r="Y99" s="41">
        <v>104</v>
      </c>
    </row>
    <row r="100" spans="3:25" ht="18.75">
      <c r="C100" s="13" t="s">
        <v>61</v>
      </c>
      <c r="D100" s="11" t="s">
        <v>199</v>
      </c>
      <c r="E100" s="4">
        <v>56.7</v>
      </c>
      <c r="F100" s="4">
        <v>78.2</v>
      </c>
      <c r="G100" s="41">
        <v>82.7</v>
      </c>
      <c r="H100" s="41">
        <v>85.3</v>
      </c>
      <c r="I100" s="41">
        <v>86</v>
      </c>
      <c r="J100" s="41">
        <v>84.4</v>
      </c>
      <c r="K100" s="41">
        <v>86.6</v>
      </c>
      <c r="L100" s="41">
        <v>88.8</v>
      </c>
      <c r="M100" s="41">
        <v>88.7</v>
      </c>
      <c r="N100" s="41">
        <v>91.1</v>
      </c>
      <c r="O100" s="41">
        <v>91</v>
      </c>
      <c r="P100" s="41">
        <v>93.4</v>
      </c>
      <c r="Q100" s="41">
        <v>96</v>
      </c>
      <c r="R100" s="41">
        <v>94.5</v>
      </c>
      <c r="S100" s="41">
        <v>98.3</v>
      </c>
      <c r="T100" s="41">
        <v>101.2</v>
      </c>
      <c r="U100" s="41">
        <v>98.2</v>
      </c>
      <c r="V100" s="41">
        <v>103.5</v>
      </c>
      <c r="W100" s="41">
        <v>106.7</v>
      </c>
      <c r="X100" s="41">
        <v>102</v>
      </c>
      <c r="Y100" s="41">
        <v>109</v>
      </c>
    </row>
    <row r="101" spans="3:25" ht="37.5">
      <c r="C101" s="13" t="s">
        <v>61</v>
      </c>
      <c r="D101" s="11" t="s">
        <v>52</v>
      </c>
      <c r="E101" s="4">
        <v>89.7</v>
      </c>
      <c r="F101" s="41">
        <v>128.8</v>
      </c>
      <c r="G101" s="41">
        <v>102.2</v>
      </c>
      <c r="H101" s="41">
        <v>101</v>
      </c>
      <c r="I101" s="41">
        <v>100</v>
      </c>
      <c r="J101" s="41">
        <v>102</v>
      </c>
      <c r="K101" s="41">
        <v>101.5</v>
      </c>
      <c r="L101" s="41">
        <v>100</v>
      </c>
      <c r="M101" s="41">
        <v>102.5</v>
      </c>
      <c r="N101" s="41">
        <v>101.5</v>
      </c>
      <c r="O101" s="41">
        <v>100</v>
      </c>
      <c r="P101" s="41">
        <v>102.5</v>
      </c>
      <c r="Q101" s="41">
        <v>101.5</v>
      </c>
      <c r="R101" s="41">
        <v>100</v>
      </c>
      <c r="S101" s="41">
        <v>102.5</v>
      </c>
      <c r="T101" s="41">
        <v>101.5</v>
      </c>
      <c r="U101" s="41">
        <v>100</v>
      </c>
      <c r="V101" s="41">
        <v>102.5</v>
      </c>
      <c r="W101" s="41">
        <v>101.5</v>
      </c>
      <c r="X101" s="41">
        <v>100</v>
      </c>
      <c r="Y101" s="41">
        <v>102.5</v>
      </c>
    </row>
    <row r="102" spans="3:26" s="42" customFormat="1" ht="37.5">
      <c r="C102" s="13" t="s">
        <v>204</v>
      </c>
      <c r="D102" s="11" t="s">
        <v>58</v>
      </c>
      <c r="E102" s="4">
        <v>107.1</v>
      </c>
      <c r="F102" s="4">
        <v>107.1</v>
      </c>
      <c r="G102" s="4">
        <v>103.5</v>
      </c>
      <c r="H102" s="4">
        <v>102.1</v>
      </c>
      <c r="I102" s="4">
        <v>104</v>
      </c>
      <c r="J102" s="4">
        <v>102.1</v>
      </c>
      <c r="K102" s="4">
        <v>104.35</v>
      </c>
      <c r="L102" s="4">
        <v>103.3</v>
      </c>
      <c r="M102" s="4">
        <v>102.1</v>
      </c>
      <c r="N102" s="4">
        <v>103.6</v>
      </c>
      <c r="O102" s="4">
        <v>103.9</v>
      </c>
      <c r="P102" s="4">
        <v>102.7</v>
      </c>
      <c r="Q102" s="4">
        <v>103.85</v>
      </c>
      <c r="R102" s="4">
        <v>103.8</v>
      </c>
      <c r="S102" s="4">
        <v>102.7</v>
      </c>
      <c r="T102" s="4">
        <v>103.8</v>
      </c>
      <c r="U102" s="4">
        <v>103.9</v>
      </c>
      <c r="V102" s="4">
        <v>102.7</v>
      </c>
      <c r="W102" s="4">
        <v>103.9</v>
      </c>
      <c r="X102" s="4">
        <v>103.9</v>
      </c>
      <c r="Y102" s="4">
        <v>102.7</v>
      </c>
      <c r="Z102" s="3">
        <v>103.9</v>
      </c>
    </row>
    <row r="103" spans="3:25" ht="18.75">
      <c r="C103" s="43" t="s">
        <v>62</v>
      </c>
      <c r="D103" s="3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3:25" ht="75">
      <c r="C104" s="39" t="s">
        <v>63</v>
      </c>
      <c r="D104" s="40" t="s">
        <v>64</v>
      </c>
      <c r="E104" s="4">
        <v>70</v>
      </c>
      <c r="F104" s="4">
        <v>70</v>
      </c>
      <c r="G104" s="4">
        <v>70</v>
      </c>
      <c r="H104" s="4">
        <v>70</v>
      </c>
      <c r="I104" s="4">
        <v>70</v>
      </c>
      <c r="J104" s="4">
        <v>70</v>
      </c>
      <c r="K104" s="4">
        <v>70</v>
      </c>
      <c r="L104" s="4">
        <v>70</v>
      </c>
      <c r="M104" s="4">
        <v>70</v>
      </c>
      <c r="N104" s="4">
        <v>70</v>
      </c>
      <c r="O104" s="4">
        <v>70</v>
      </c>
      <c r="P104" s="4">
        <v>70</v>
      </c>
      <c r="Q104" s="4">
        <v>70</v>
      </c>
      <c r="R104" s="4">
        <v>70</v>
      </c>
      <c r="S104" s="4">
        <v>70</v>
      </c>
      <c r="T104" s="4">
        <v>70</v>
      </c>
      <c r="U104" s="4">
        <v>70</v>
      </c>
      <c r="V104" s="4">
        <v>70</v>
      </c>
      <c r="W104" s="4">
        <v>70</v>
      </c>
      <c r="X104" s="4">
        <v>70</v>
      </c>
      <c r="Y104" s="4">
        <v>70</v>
      </c>
    </row>
    <row r="105" spans="3:25" ht="75">
      <c r="C105" s="39" t="s">
        <v>65</v>
      </c>
      <c r="D105" s="40" t="s">
        <v>64</v>
      </c>
      <c r="E105" s="4">
        <v>30</v>
      </c>
      <c r="F105" s="4">
        <v>30</v>
      </c>
      <c r="G105" s="4">
        <v>30</v>
      </c>
      <c r="H105" s="4">
        <v>30</v>
      </c>
      <c r="I105" s="4">
        <v>30</v>
      </c>
      <c r="J105" s="4">
        <v>30</v>
      </c>
      <c r="K105" s="4">
        <v>30</v>
      </c>
      <c r="L105" s="4">
        <v>30</v>
      </c>
      <c r="M105" s="4">
        <v>30</v>
      </c>
      <c r="N105" s="4">
        <v>30</v>
      </c>
      <c r="O105" s="4">
        <v>30</v>
      </c>
      <c r="P105" s="4">
        <v>30</v>
      </c>
      <c r="Q105" s="4">
        <v>30</v>
      </c>
      <c r="R105" s="4">
        <v>30</v>
      </c>
      <c r="S105" s="4">
        <v>30</v>
      </c>
      <c r="T105" s="4">
        <v>30</v>
      </c>
      <c r="U105" s="4">
        <v>30</v>
      </c>
      <c r="V105" s="4">
        <v>30</v>
      </c>
      <c r="W105" s="4">
        <v>30</v>
      </c>
      <c r="X105" s="4">
        <v>30</v>
      </c>
      <c r="Y105" s="4">
        <v>30</v>
      </c>
    </row>
    <row r="106" spans="3:25" ht="18.75">
      <c r="C106" s="39" t="s">
        <v>66</v>
      </c>
      <c r="D106" s="40" t="s">
        <v>16</v>
      </c>
      <c r="E106" s="44">
        <v>329.3</v>
      </c>
      <c r="F106" s="44">
        <v>505.4</v>
      </c>
      <c r="G106" s="44">
        <v>536.7</v>
      </c>
      <c r="H106" s="44">
        <v>568.1</v>
      </c>
      <c r="I106" s="44">
        <v>558.2</v>
      </c>
      <c r="J106" s="44">
        <v>561.4</v>
      </c>
      <c r="K106" s="44">
        <v>597.9</v>
      </c>
      <c r="L106" s="44">
        <v>580</v>
      </c>
      <c r="M106" s="44">
        <v>594</v>
      </c>
      <c r="N106" s="44">
        <v>629.8</v>
      </c>
      <c r="O106" s="44">
        <v>602.6</v>
      </c>
      <c r="P106" s="44">
        <v>628.8</v>
      </c>
      <c r="Q106" s="44">
        <v>663.4</v>
      </c>
      <c r="R106" s="44">
        <v>626.1</v>
      </c>
      <c r="S106" s="44">
        <v>665.4</v>
      </c>
      <c r="T106" s="44">
        <v>698.2</v>
      </c>
      <c r="U106" s="44">
        <v>654.9</v>
      </c>
      <c r="V106" s="44">
        <v>703.1</v>
      </c>
      <c r="W106" s="44">
        <v>734.1</v>
      </c>
      <c r="X106" s="44">
        <v>682.4</v>
      </c>
      <c r="Y106" s="44">
        <v>744.3</v>
      </c>
    </row>
    <row r="107" spans="3:25" ht="37.5">
      <c r="C107" s="39" t="s">
        <v>66</v>
      </c>
      <c r="D107" s="11" t="s">
        <v>52</v>
      </c>
      <c r="E107" s="4">
        <v>99.9</v>
      </c>
      <c r="F107" s="41">
        <v>153.6</v>
      </c>
      <c r="G107" s="41">
        <v>102.1</v>
      </c>
      <c r="H107" s="41">
        <v>101</v>
      </c>
      <c r="I107" s="41">
        <v>100</v>
      </c>
      <c r="J107" s="41">
        <v>101.5</v>
      </c>
      <c r="K107" s="41">
        <v>101</v>
      </c>
      <c r="L107" s="41">
        <v>100</v>
      </c>
      <c r="M107" s="41">
        <v>101.5</v>
      </c>
      <c r="N107" s="41">
        <v>101</v>
      </c>
      <c r="O107" s="41">
        <v>100</v>
      </c>
      <c r="P107" s="41">
        <v>101.5</v>
      </c>
      <c r="Q107" s="41">
        <v>101</v>
      </c>
      <c r="R107" s="41">
        <v>100</v>
      </c>
      <c r="S107" s="41">
        <v>101.5</v>
      </c>
      <c r="T107" s="41">
        <v>101</v>
      </c>
      <c r="U107" s="41">
        <v>100</v>
      </c>
      <c r="V107" s="41">
        <v>101.5</v>
      </c>
      <c r="W107" s="41">
        <v>101</v>
      </c>
      <c r="X107" s="41">
        <v>100</v>
      </c>
      <c r="Y107" s="41">
        <v>101.5</v>
      </c>
    </row>
    <row r="108" spans="3:25" ht="18.75">
      <c r="C108" s="13" t="s">
        <v>67</v>
      </c>
      <c r="D108" s="11" t="s">
        <v>187</v>
      </c>
      <c r="E108" s="4">
        <v>106.9</v>
      </c>
      <c r="F108" s="4">
        <v>105.3</v>
      </c>
      <c r="G108" s="4">
        <v>104</v>
      </c>
      <c r="H108" s="4">
        <v>104.8</v>
      </c>
      <c r="I108" s="4">
        <v>104</v>
      </c>
      <c r="J108" s="4">
        <v>104.6</v>
      </c>
      <c r="K108" s="4">
        <v>104.2</v>
      </c>
      <c r="L108" s="4">
        <v>103.9</v>
      </c>
      <c r="M108" s="4">
        <v>104.25</v>
      </c>
      <c r="N108" s="4">
        <v>104.3</v>
      </c>
      <c r="O108" s="4">
        <v>103.9</v>
      </c>
      <c r="P108" s="4">
        <v>104.3</v>
      </c>
      <c r="Q108" s="4">
        <v>104.3</v>
      </c>
      <c r="R108" s="4">
        <v>103.9</v>
      </c>
      <c r="S108" s="4">
        <v>104.25</v>
      </c>
      <c r="T108" s="4">
        <v>104.2</v>
      </c>
      <c r="U108" s="4">
        <v>104.6</v>
      </c>
      <c r="V108" s="4">
        <v>104.1</v>
      </c>
      <c r="W108" s="4">
        <v>104.1</v>
      </c>
      <c r="X108" s="4">
        <v>104.2</v>
      </c>
      <c r="Y108" s="4">
        <v>104.3</v>
      </c>
    </row>
    <row r="109" spans="3:25" ht="37.5">
      <c r="C109" s="10" t="s">
        <v>2001</v>
      </c>
      <c r="D109" s="11"/>
      <c r="E109" s="2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3:25" ht="40.5" customHeight="1">
      <c r="C110" s="13" t="s">
        <v>205</v>
      </c>
      <c r="D110" s="11" t="s">
        <v>68</v>
      </c>
      <c r="E110" s="45">
        <v>64</v>
      </c>
      <c r="F110" s="45">
        <v>62</v>
      </c>
      <c r="G110" s="45">
        <v>62</v>
      </c>
      <c r="H110" s="45">
        <v>63</v>
      </c>
      <c r="I110" s="45">
        <v>65</v>
      </c>
      <c r="J110" s="45">
        <v>64</v>
      </c>
      <c r="K110" s="45">
        <v>64</v>
      </c>
      <c r="L110" s="45">
        <v>66</v>
      </c>
      <c r="M110" s="45">
        <v>65</v>
      </c>
      <c r="N110" s="45">
        <v>65</v>
      </c>
      <c r="O110" s="45">
        <v>67</v>
      </c>
      <c r="P110" s="45">
        <v>66</v>
      </c>
      <c r="Q110" s="45">
        <v>66</v>
      </c>
      <c r="R110" s="45">
        <v>68</v>
      </c>
      <c r="S110" s="45">
        <v>67</v>
      </c>
      <c r="T110" s="45">
        <v>67</v>
      </c>
      <c r="U110" s="45">
        <v>69</v>
      </c>
      <c r="V110" s="45">
        <v>68</v>
      </c>
      <c r="W110" s="45">
        <v>68</v>
      </c>
      <c r="X110" s="45">
        <v>70</v>
      </c>
      <c r="Y110" s="45">
        <v>69</v>
      </c>
    </row>
    <row r="111" spans="3:25" ht="18.75">
      <c r="C111" s="13" t="s">
        <v>69</v>
      </c>
      <c r="D111" s="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3:25" ht="18.75">
      <c r="C112" s="13" t="s">
        <v>70</v>
      </c>
      <c r="D112" s="11" t="s">
        <v>68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3:25" ht="18.75">
      <c r="C113" s="13" t="s">
        <v>71</v>
      </c>
      <c r="D113" s="38" t="s">
        <v>68</v>
      </c>
      <c r="E113" s="4">
        <v>11</v>
      </c>
      <c r="F113" s="4">
        <v>10</v>
      </c>
      <c r="G113" s="4">
        <v>10</v>
      </c>
      <c r="H113" s="4">
        <v>10</v>
      </c>
      <c r="I113" s="4">
        <v>10</v>
      </c>
      <c r="J113" s="4">
        <v>10</v>
      </c>
      <c r="K113" s="4">
        <v>10</v>
      </c>
      <c r="L113" s="4">
        <v>10</v>
      </c>
      <c r="M113" s="4">
        <v>10</v>
      </c>
      <c r="N113" s="4">
        <v>10</v>
      </c>
      <c r="O113" s="4">
        <v>10</v>
      </c>
      <c r="P113" s="4">
        <v>10</v>
      </c>
      <c r="Q113" s="4">
        <v>10</v>
      </c>
      <c r="R113" s="4">
        <v>10</v>
      </c>
      <c r="S113" s="4">
        <v>10</v>
      </c>
      <c r="T113" s="4">
        <v>10</v>
      </c>
      <c r="U113" s="4">
        <v>10</v>
      </c>
      <c r="V113" s="4">
        <v>10</v>
      </c>
      <c r="W113" s="4">
        <v>10</v>
      </c>
      <c r="X113" s="4">
        <v>10</v>
      </c>
      <c r="Y113" s="4">
        <v>10</v>
      </c>
    </row>
    <row r="114" spans="3:25" ht="18.75">
      <c r="C114" s="13" t="s">
        <v>72</v>
      </c>
      <c r="D114" s="11" t="s">
        <v>68</v>
      </c>
      <c r="E114" s="4">
        <v>3</v>
      </c>
      <c r="F114" s="4">
        <v>3</v>
      </c>
      <c r="G114" s="4">
        <v>3</v>
      </c>
      <c r="H114" s="4">
        <v>3</v>
      </c>
      <c r="I114" s="4">
        <v>3</v>
      </c>
      <c r="J114" s="4">
        <v>3</v>
      </c>
      <c r="K114" s="4">
        <v>3</v>
      </c>
      <c r="L114" s="4">
        <v>3</v>
      </c>
      <c r="M114" s="4">
        <v>3</v>
      </c>
      <c r="N114" s="4">
        <v>3</v>
      </c>
      <c r="O114" s="4">
        <v>3</v>
      </c>
      <c r="P114" s="4">
        <v>3</v>
      </c>
      <c r="Q114" s="4">
        <v>3</v>
      </c>
      <c r="R114" s="4">
        <v>3</v>
      </c>
      <c r="S114" s="4">
        <v>3</v>
      </c>
      <c r="T114" s="4">
        <v>3</v>
      </c>
      <c r="U114" s="4">
        <v>3</v>
      </c>
      <c r="V114" s="4">
        <v>3</v>
      </c>
      <c r="W114" s="4">
        <v>3</v>
      </c>
      <c r="X114" s="4">
        <v>3</v>
      </c>
      <c r="Y114" s="4">
        <v>3</v>
      </c>
    </row>
    <row r="115" spans="3:25" ht="18.75">
      <c r="C115" s="13" t="s">
        <v>73</v>
      </c>
      <c r="D115" s="38" t="s">
        <v>68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3:25" ht="56.25">
      <c r="C116" s="13" t="s">
        <v>74</v>
      </c>
      <c r="D116" s="38" t="s">
        <v>68</v>
      </c>
      <c r="E116" s="4">
        <v>27</v>
      </c>
      <c r="F116" s="4">
        <v>25</v>
      </c>
      <c r="G116" s="4">
        <v>24</v>
      </c>
      <c r="H116" s="4">
        <v>23</v>
      </c>
      <c r="I116" s="4">
        <v>24</v>
      </c>
      <c r="J116" s="4">
        <v>23</v>
      </c>
      <c r="K116" s="4">
        <v>23</v>
      </c>
      <c r="L116" s="4">
        <v>24</v>
      </c>
      <c r="M116" s="4">
        <v>24</v>
      </c>
      <c r="N116" s="4">
        <v>24</v>
      </c>
      <c r="O116" s="4">
        <v>25</v>
      </c>
      <c r="P116" s="4">
        <v>24</v>
      </c>
      <c r="Q116" s="4">
        <v>24</v>
      </c>
      <c r="R116" s="4">
        <v>26</v>
      </c>
      <c r="S116" s="4">
        <v>25</v>
      </c>
      <c r="T116" s="4">
        <v>25</v>
      </c>
      <c r="U116" s="4">
        <v>26</v>
      </c>
      <c r="V116" s="4">
        <v>26</v>
      </c>
      <c r="W116" s="4">
        <v>26</v>
      </c>
      <c r="X116" s="4">
        <v>26</v>
      </c>
      <c r="Y116" s="4">
        <v>26</v>
      </c>
    </row>
    <row r="117" spans="3:25" ht="18.75">
      <c r="C117" s="13" t="s">
        <v>75</v>
      </c>
      <c r="D117" s="38" t="s">
        <v>68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</row>
    <row r="118" spans="3:25" ht="37.5">
      <c r="C118" s="13" t="s">
        <v>76</v>
      </c>
      <c r="D118" s="38" t="s">
        <v>68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3:25" ht="18.75">
      <c r="C119" s="13" t="s">
        <v>77</v>
      </c>
      <c r="D119" s="38" t="s">
        <v>68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3:25" ht="18.75">
      <c r="C120" s="13" t="s">
        <v>2030</v>
      </c>
      <c r="D120" s="38" t="s">
        <v>68</v>
      </c>
      <c r="E120" s="4">
        <v>37</v>
      </c>
      <c r="F120" s="4">
        <v>23</v>
      </c>
      <c r="G120" s="4">
        <v>24</v>
      </c>
      <c r="H120" s="4">
        <v>26</v>
      </c>
      <c r="I120" s="4">
        <v>27</v>
      </c>
      <c r="J120" s="4">
        <v>27</v>
      </c>
      <c r="K120" s="4">
        <v>27</v>
      </c>
      <c r="L120" s="4">
        <v>28</v>
      </c>
      <c r="M120" s="4">
        <v>27</v>
      </c>
      <c r="N120" s="4">
        <v>27</v>
      </c>
      <c r="O120" s="4">
        <v>28</v>
      </c>
      <c r="P120" s="4">
        <v>28</v>
      </c>
      <c r="Q120" s="4">
        <v>28</v>
      </c>
      <c r="R120" s="4">
        <v>28</v>
      </c>
      <c r="S120" s="4">
        <v>28</v>
      </c>
      <c r="T120" s="4">
        <v>28</v>
      </c>
      <c r="U120" s="4">
        <v>29</v>
      </c>
      <c r="V120" s="4">
        <v>28</v>
      </c>
      <c r="W120" s="4">
        <v>28</v>
      </c>
      <c r="X120" s="4">
        <v>29</v>
      </c>
      <c r="Y120" s="4">
        <v>29</v>
      </c>
    </row>
    <row r="121" spans="3:25" ht="56.25">
      <c r="C121" s="13" t="s">
        <v>207</v>
      </c>
      <c r="D121" s="38" t="s">
        <v>78</v>
      </c>
      <c r="E121" s="46">
        <f>E124+E125+E127+E128+E129+E131</f>
        <v>0.452</v>
      </c>
      <c r="F121" s="46">
        <f>F124+F125+F127+F128+F129+F131</f>
        <v>0.452</v>
      </c>
      <c r="G121" s="46">
        <f aca="true" t="shared" si="34" ref="G121:Y121">G124+G125+G127+G128+G129+G131</f>
        <v>0.461</v>
      </c>
      <c r="H121" s="46">
        <f t="shared" si="34"/>
        <v>0.47200000000000003</v>
      </c>
      <c r="I121" s="46">
        <f t="shared" si="34"/>
        <v>0.47500000000000003</v>
      </c>
      <c r="J121" s="46">
        <f t="shared" si="34"/>
        <v>0.47300000000000003</v>
      </c>
      <c r="K121" s="46">
        <f t="shared" si="34"/>
        <v>0.48000000000000004</v>
      </c>
      <c r="L121" s="46">
        <f t="shared" si="34"/>
        <v>0.48600000000000004</v>
      </c>
      <c r="M121" s="46">
        <f t="shared" si="34"/>
        <v>0.48400000000000004</v>
      </c>
      <c r="N121" s="46">
        <f t="shared" si="34"/>
        <v>0.48000000000000004</v>
      </c>
      <c r="O121" s="46">
        <f t="shared" si="34"/>
        <v>0.48600000000000004</v>
      </c>
      <c r="P121" s="46">
        <f t="shared" si="34"/>
        <v>0.48400000000000004</v>
      </c>
      <c r="Q121" s="46">
        <f t="shared" si="34"/>
        <v>0.48000000000000004</v>
      </c>
      <c r="R121" s="46">
        <f t="shared" si="34"/>
        <v>0.48600000000000004</v>
      </c>
      <c r="S121" s="46">
        <f t="shared" si="34"/>
        <v>0.48400000000000004</v>
      </c>
      <c r="T121" s="46">
        <f t="shared" si="34"/>
        <v>0.48000000000000004</v>
      </c>
      <c r="U121" s="46">
        <f t="shared" si="34"/>
        <v>0.48600000000000004</v>
      </c>
      <c r="V121" s="46">
        <f t="shared" si="34"/>
        <v>0.48400000000000004</v>
      </c>
      <c r="W121" s="46">
        <f t="shared" si="34"/>
        <v>0.48000000000000004</v>
      </c>
      <c r="X121" s="46">
        <f t="shared" si="34"/>
        <v>0.48600000000000004</v>
      </c>
      <c r="Y121" s="46">
        <f t="shared" si="34"/>
        <v>0.48400000000000004</v>
      </c>
    </row>
    <row r="122" spans="3:25" ht="18.75">
      <c r="C122" s="13" t="s">
        <v>69</v>
      </c>
      <c r="D122" s="4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3:25" ht="18.75">
      <c r="C123" s="13" t="s">
        <v>70</v>
      </c>
      <c r="D123" s="11" t="s">
        <v>78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3:25" ht="18.75">
      <c r="C124" s="13" t="s">
        <v>71</v>
      </c>
      <c r="D124" s="11" t="s">
        <v>78</v>
      </c>
      <c r="E124" s="48">
        <v>0.189</v>
      </c>
      <c r="F124" s="48">
        <v>0.189</v>
      </c>
      <c r="G124" s="48">
        <v>0.192</v>
      </c>
      <c r="H124" s="48">
        <v>0.195</v>
      </c>
      <c r="I124" s="48">
        <v>0.196</v>
      </c>
      <c r="J124" s="48">
        <v>0.195</v>
      </c>
      <c r="K124" s="48">
        <v>0.197</v>
      </c>
      <c r="L124" s="48">
        <v>0.199</v>
      </c>
      <c r="M124" s="48">
        <v>0.198</v>
      </c>
      <c r="N124" s="48">
        <v>0.197</v>
      </c>
      <c r="O124" s="48">
        <v>0.199</v>
      </c>
      <c r="P124" s="48">
        <v>0.198</v>
      </c>
      <c r="Q124" s="48">
        <v>0.197</v>
      </c>
      <c r="R124" s="48">
        <v>0.199</v>
      </c>
      <c r="S124" s="48">
        <v>0.198</v>
      </c>
      <c r="T124" s="48">
        <v>0.197</v>
      </c>
      <c r="U124" s="48">
        <v>0.199</v>
      </c>
      <c r="V124" s="48">
        <v>0.198</v>
      </c>
      <c r="W124" s="48">
        <v>0.197</v>
      </c>
      <c r="X124" s="48">
        <v>0.199</v>
      </c>
      <c r="Y124" s="48">
        <v>0.198</v>
      </c>
    </row>
    <row r="125" spans="3:25" ht="18.75">
      <c r="C125" s="13" t="s">
        <v>72</v>
      </c>
      <c r="D125" s="11" t="s">
        <v>78</v>
      </c>
      <c r="E125" s="48">
        <v>0.129</v>
      </c>
      <c r="F125" s="48">
        <v>0.129</v>
      </c>
      <c r="G125" s="48">
        <v>0.132</v>
      </c>
      <c r="H125" s="48">
        <v>0.135</v>
      </c>
      <c r="I125" s="48">
        <v>0.136</v>
      </c>
      <c r="J125" s="48">
        <v>0.135</v>
      </c>
      <c r="K125" s="48">
        <v>0.136</v>
      </c>
      <c r="L125" s="48">
        <v>0.138</v>
      </c>
      <c r="M125" s="48">
        <v>0.138</v>
      </c>
      <c r="N125" s="48">
        <v>0.136</v>
      </c>
      <c r="O125" s="48">
        <v>0.138</v>
      </c>
      <c r="P125" s="48">
        <v>0.138</v>
      </c>
      <c r="Q125" s="48">
        <v>0.136</v>
      </c>
      <c r="R125" s="48">
        <v>0.138</v>
      </c>
      <c r="S125" s="48">
        <v>0.138</v>
      </c>
      <c r="T125" s="48">
        <v>0.136</v>
      </c>
      <c r="U125" s="48">
        <v>0.138</v>
      </c>
      <c r="V125" s="48">
        <v>0.138</v>
      </c>
      <c r="W125" s="48">
        <v>0.136</v>
      </c>
      <c r="X125" s="48">
        <v>0.138</v>
      </c>
      <c r="Y125" s="48">
        <v>0.138</v>
      </c>
    </row>
    <row r="126" spans="3:25" ht="18.75">
      <c r="C126" s="13" t="s">
        <v>73</v>
      </c>
      <c r="D126" s="11" t="s">
        <v>78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3:25" ht="56.25">
      <c r="C127" s="13" t="s">
        <v>74</v>
      </c>
      <c r="D127" s="11" t="s">
        <v>78</v>
      </c>
      <c r="E127" s="48">
        <v>0.052</v>
      </c>
      <c r="F127" s="48">
        <v>0.052</v>
      </c>
      <c r="G127" s="48">
        <v>0.052</v>
      </c>
      <c r="H127" s="48">
        <v>0.053</v>
      </c>
      <c r="I127" s="48">
        <v>0.053</v>
      </c>
      <c r="J127" s="48">
        <v>0.053</v>
      </c>
      <c r="K127" s="48">
        <v>0.054</v>
      </c>
      <c r="L127" s="48">
        <v>0.055</v>
      </c>
      <c r="M127" s="48">
        <v>0.055</v>
      </c>
      <c r="N127" s="48">
        <v>0.054</v>
      </c>
      <c r="O127" s="48">
        <v>0.055</v>
      </c>
      <c r="P127" s="48">
        <v>0.055</v>
      </c>
      <c r="Q127" s="48">
        <v>0.054</v>
      </c>
      <c r="R127" s="48">
        <v>0.055</v>
      </c>
      <c r="S127" s="48">
        <v>0.055</v>
      </c>
      <c r="T127" s="48">
        <v>0.054</v>
      </c>
      <c r="U127" s="48">
        <v>0.055</v>
      </c>
      <c r="V127" s="48">
        <v>0.055</v>
      </c>
      <c r="W127" s="48">
        <v>0.054</v>
      </c>
      <c r="X127" s="48">
        <v>0.055</v>
      </c>
      <c r="Y127" s="48">
        <v>0.055</v>
      </c>
    </row>
    <row r="128" spans="3:25" ht="18.75">
      <c r="C128" s="13" t="s">
        <v>75</v>
      </c>
      <c r="D128" s="11" t="s">
        <v>78</v>
      </c>
      <c r="E128" s="48">
        <v>0.012</v>
      </c>
      <c r="F128" s="48">
        <v>0.012</v>
      </c>
      <c r="G128" s="48">
        <v>0.012</v>
      </c>
      <c r="H128" s="48">
        <v>0.012</v>
      </c>
      <c r="I128" s="48">
        <v>0.012</v>
      </c>
      <c r="J128" s="48">
        <v>0.012</v>
      </c>
      <c r="K128" s="48">
        <v>0.013</v>
      </c>
      <c r="L128" s="48">
        <v>0.013</v>
      </c>
      <c r="M128" s="48">
        <v>0.013</v>
      </c>
      <c r="N128" s="48">
        <v>0.013</v>
      </c>
      <c r="O128" s="48">
        <v>0.013</v>
      </c>
      <c r="P128" s="48">
        <v>0.013</v>
      </c>
      <c r="Q128" s="48">
        <v>0.013</v>
      </c>
      <c r="R128" s="48">
        <v>0.013</v>
      </c>
      <c r="S128" s="48">
        <v>0.013</v>
      </c>
      <c r="T128" s="48">
        <v>0.013</v>
      </c>
      <c r="U128" s="48">
        <v>0.013</v>
      </c>
      <c r="V128" s="48">
        <v>0.013</v>
      </c>
      <c r="W128" s="48">
        <v>0.013</v>
      </c>
      <c r="X128" s="48">
        <v>0.013</v>
      </c>
      <c r="Y128" s="48">
        <v>0.013</v>
      </c>
    </row>
    <row r="129" spans="3:25" ht="37.5">
      <c r="C129" s="13" t="s">
        <v>79</v>
      </c>
      <c r="D129" s="11" t="s">
        <v>78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3:25" ht="18.75">
      <c r="C130" s="13" t="s">
        <v>80</v>
      </c>
      <c r="D130" s="11" t="s">
        <v>78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3:25" ht="18.75">
      <c r="C131" s="13" t="s">
        <v>2030</v>
      </c>
      <c r="D131" s="11" t="s">
        <v>78</v>
      </c>
      <c r="E131" s="48">
        <v>0.07</v>
      </c>
      <c r="F131" s="48">
        <v>0.07</v>
      </c>
      <c r="G131" s="48">
        <v>0.073</v>
      </c>
      <c r="H131" s="48">
        <v>0.077</v>
      </c>
      <c r="I131" s="48">
        <v>0.078</v>
      </c>
      <c r="J131" s="48">
        <v>0.078</v>
      </c>
      <c r="K131" s="48">
        <v>0.08</v>
      </c>
      <c r="L131" s="48">
        <v>0.081</v>
      </c>
      <c r="M131" s="48">
        <v>0.08</v>
      </c>
      <c r="N131" s="48">
        <v>0.08</v>
      </c>
      <c r="O131" s="48">
        <v>0.081</v>
      </c>
      <c r="P131" s="48">
        <v>0.08</v>
      </c>
      <c r="Q131" s="48">
        <v>0.08</v>
      </c>
      <c r="R131" s="48">
        <v>0.081</v>
      </c>
      <c r="S131" s="48">
        <v>0.08</v>
      </c>
      <c r="T131" s="48">
        <v>0.08</v>
      </c>
      <c r="U131" s="48">
        <v>0.081</v>
      </c>
      <c r="V131" s="48">
        <v>0.08</v>
      </c>
      <c r="W131" s="48">
        <v>0.08</v>
      </c>
      <c r="X131" s="48">
        <v>0.081</v>
      </c>
      <c r="Y131" s="48">
        <v>0.08</v>
      </c>
    </row>
    <row r="132" spans="3:25" ht="37.5">
      <c r="C132" s="13" t="s">
        <v>206</v>
      </c>
      <c r="D132" s="11" t="s">
        <v>21</v>
      </c>
      <c r="E132" s="4">
        <f>E135+E136+E138+E139+E140+E143</f>
        <v>518.8</v>
      </c>
      <c r="F132" s="4">
        <f aca="true" t="shared" si="35" ref="F132:Y132">F135+F136+F138+F139+F140+F143</f>
        <v>665</v>
      </c>
      <c r="G132" s="4">
        <f t="shared" si="35"/>
        <v>764</v>
      </c>
      <c r="H132" s="4">
        <f t="shared" si="35"/>
        <v>878</v>
      </c>
      <c r="I132" s="4">
        <f t="shared" si="35"/>
        <v>901.5000000000001</v>
      </c>
      <c r="J132" s="4">
        <f t="shared" si="35"/>
        <v>893.8</v>
      </c>
      <c r="K132" s="4">
        <f t="shared" si="35"/>
        <v>965.8000000000001</v>
      </c>
      <c r="L132" s="4">
        <f t="shared" si="35"/>
        <v>991.6</v>
      </c>
      <c r="M132" s="4">
        <f t="shared" si="35"/>
        <v>983.2</v>
      </c>
      <c r="N132" s="4">
        <f t="shared" si="35"/>
        <v>1062.4</v>
      </c>
      <c r="O132" s="4">
        <f t="shared" si="35"/>
        <v>1090.8</v>
      </c>
      <c r="P132" s="4">
        <f t="shared" si="35"/>
        <v>1081.5</v>
      </c>
      <c r="Q132" s="4">
        <f t="shared" si="35"/>
        <v>1062.4</v>
      </c>
      <c r="R132" s="4">
        <f t="shared" si="35"/>
        <v>1090.8</v>
      </c>
      <c r="S132" s="4">
        <f t="shared" si="35"/>
        <v>1081.5</v>
      </c>
      <c r="T132" s="4">
        <f t="shared" si="35"/>
        <v>1062.4</v>
      </c>
      <c r="U132" s="4">
        <f t="shared" si="35"/>
        <v>1090.8</v>
      </c>
      <c r="V132" s="4">
        <f t="shared" si="35"/>
        <v>1081.5</v>
      </c>
      <c r="W132" s="4">
        <f t="shared" si="35"/>
        <v>1062.4</v>
      </c>
      <c r="X132" s="4">
        <f t="shared" si="35"/>
        <v>1090.8</v>
      </c>
      <c r="Y132" s="4">
        <f t="shared" si="35"/>
        <v>1081.5</v>
      </c>
    </row>
    <row r="133" spans="3:25" ht="18.75">
      <c r="C133" s="13" t="s">
        <v>82</v>
      </c>
      <c r="D133" s="1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3:25" ht="18.75">
      <c r="C134" s="13" t="s">
        <v>70</v>
      </c>
      <c r="D134" s="11" t="s">
        <v>21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3:25" ht="18.75">
      <c r="C135" s="13" t="s">
        <v>71</v>
      </c>
      <c r="D135" s="11" t="s">
        <v>21</v>
      </c>
      <c r="E135" s="4">
        <v>158</v>
      </c>
      <c r="F135" s="4">
        <v>202.6</v>
      </c>
      <c r="G135" s="4">
        <v>233</v>
      </c>
      <c r="H135" s="4">
        <v>268</v>
      </c>
      <c r="I135" s="4">
        <v>274.9</v>
      </c>
      <c r="J135" s="4">
        <v>272.6</v>
      </c>
      <c r="K135" s="4">
        <v>294.8</v>
      </c>
      <c r="L135" s="4">
        <v>302.4</v>
      </c>
      <c r="M135" s="4">
        <v>299.9</v>
      </c>
      <c r="N135" s="4">
        <v>324.3</v>
      </c>
      <c r="O135" s="4">
        <v>332.6</v>
      </c>
      <c r="P135" s="4">
        <v>329.9</v>
      </c>
      <c r="Q135" s="4">
        <v>324.3</v>
      </c>
      <c r="R135" s="4">
        <v>332.6</v>
      </c>
      <c r="S135" s="4">
        <v>329.9</v>
      </c>
      <c r="T135" s="4">
        <v>324.3</v>
      </c>
      <c r="U135" s="4">
        <v>332.6</v>
      </c>
      <c r="V135" s="4">
        <v>329.9</v>
      </c>
      <c r="W135" s="4">
        <v>324.3</v>
      </c>
      <c r="X135" s="4">
        <v>332.6</v>
      </c>
      <c r="Y135" s="4">
        <v>329.9</v>
      </c>
    </row>
    <row r="136" spans="3:25" ht="18.75">
      <c r="C136" s="13" t="s">
        <v>72</v>
      </c>
      <c r="D136" s="11" t="s">
        <v>21</v>
      </c>
      <c r="E136" s="4">
        <v>42.6</v>
      </c>
      <c r="F136" s="4">
        <v>54.6</v>
      </c>
      <c r="G136" s="4">
        <v>62.8</v>
      </c>
      <c r="H136" s="4">
        <v>72.2</v>
      </c>
      <c r="I136" s="4">
        <v>74.1</v>
      </c>
      <c r="J136" s="4">
        <v>73.5</v>
      </c>
      <c r="K136" s="4">
        <v>79.4</v>
      </c>
      <c r="L136" s="4">
        <v>81.5</v>
      </c>
      <c r="M136" s="4">
        <v>80.9</v>
      </c>
      <c r="N136" s="4">
        <v>87.3</v>
      </c>
      <c r="O136" s="4">
        <v>89.7</v>
      </c>
      <c r="P136" s="4">
        <v>89</v>
      </c>
      <c r="Q136" s="4">
        <v>87.3</v>
      </c>
      <c r="R136" s="4">
        <v>89.7</v>
      </c>
      <c r="S136" s="4">
        <v>89</v>
      </c>
      <c r="T136" s="4">
        <v>87.3</v>
      </c>
      <c r="U136" s="4">
        <v>89.7</v>
      </c>
      <c r="V136" s="4">
        <v>89</v>
      </c>
      <c r="W136" s="4">
        <v>87.3</v>
      </c>
      <c r="X136" s="4">
        <v>89.7</v>
      </c>
      <c r="Y136" s="4">
        <v>89</v>
      </c>
    </row>
    <row r="137" spans="3:25" ht="18.75">
      <c r="C137" s="13" t="s">
        <v>73</v>
      </c>
      <c r="D137" s="11" t="s">
        <v>21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3:25" ht="56.25">
      <c r="C138" s="13" t="s">
        <v>74</v>
      </c>
      <c r="D138" s="11" t="s">
        <v>21</v>
      </c>
      <c r="E138" s="4">
        <v>103.8</v>
      </c>
      <c r="F138" s="4">
        <v>133.1</v>
      </c>
      <c r="G138" s="4">
        <v>153.1</v>
      </c>
      <c r="H138" s="4">
        <v>176.1</v>
      </c>
      <c r="I138" s="4">
        <v>180.7</v>
      </c>
      <c r="J138" s="4">
        <v>179.1</v>
      </c>
      <c r="K138" s="4">
        <v>193.7</v>
      </c>
      <c r="L138" s="4">
        <v>198.8</v>
      </c>
      <c r="M138" s="4">
        <v>197</v>
      </c>
      <c r="N138" s="4">
        <v>213.1</v>
      </c>
      <c r="O138" s="4">
        <v>218.7</v>
      </c>
      <c r="P138" s="4">
        <v>216.7</v>
      </c>
      <c r="Q138" s="4">
        <v>213.1</v>
      </c>
      <c r="R138" s="4">
        <v>218.7</v>
      </c>
      <c r="S138" s="4">
        <v>216.7</v>
      </c>
      <c r="T138" s="4">
        <v>213.1</v>
      </c>
      <c r="U138" s="4">
        <v>218.7</v>
      </c>
      <c r="V138" s="4">
        <v>216.7</v>
      </c>
      <c r="W138" s="4">
        <v>213.1</v>
      </c>
      <c r="X138" s="4">
        <v>218.7</v>
      </c>
      <c r="Y138" s="4">
        <v>216.7</v>
      </c>
    </row>
    <row r="139" spans="3:25" ht="18.75">
      <c r="C139" s="13" t="s">
        <v>75</v>
      </c>
      <c r="D139" s="11" t="s">
        <v>81</v>
      </c>
      <c r="E139" s="4">
        <v>85.2</v>
      </c>
      <c r="F139" s="4">
        <v>109.2</v>
      </c>
      <c r="G139" s="4">
        <v>125.6</v>
      </c>
      <c r="H139" s="4">
        <v>144.4</v>
      </c>
      <c r="I139" s="4">
        <v>148.2</v>
      </c>
      <c r="J139" s="4">
        <v>146.9</v>
      </c>
      <c r="K139" s="4">
        <v>158.8</v>
      </c>
      <c r="L139" s="4">
        <v>163</v>
      </c>
      <c r="M139" s="4">
        <v>161.6</v>
      </c>
      <c r="N139" s="4">
        <v>174.7</v>
      </c>
      <c r="O139" s="4">
        <v>179.3</v>
      </c>
      <c r="P139" s="4">
        <v>177.8</v>
      </c>
      <c r="Q139" s="4">
        <v>174.7</v>
      </c>
      <c r="R139" s="4">
        <v>179.3</v>
      </c>
      <c r="S139" s="4">
        <v>177.8</v>
      </c>
      <c r="T139" s="4">
        <v>174.7</v>
      </c>
      <c r="U139" s="4">
        <v>179.3</v>
      </c>
      <c r="V139" s="4">
        <v>177.8</v>
      </c>
      <c r="W139" s="4">
        <v>174.7</v>
      </c>
      <c r="X139" s="4">
        <v>179.3</v>
      </c>
      <c r="Y139" s="4">
        <v>177.8</v>
      </c>
    </row>
    <row r="140" spans="3:25" ht="37.5">
      <c r="C140" s="13" t="s">
        <v>76</v>
      </c>
      <c r="D140" s="11" t="s">
        <v>81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3:25" ht="18.75">
      <c r="C141" s="13" t="s">
        <v>33</v>
      </c>
      <c r="D141" s="1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3:25" ht="18.75">
      <c r="C142" s="13" t="s">
        <v>83</v>
      </c>
      <c r="D142" s="11" t="s">
        <v>81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3:25" ht="18.75">
      <c r="C143" s="13" t="s">
        <v>2030</v>
      </c>
      <c r="D143" s="11" t="s">
        <v>81</v>
      </c>
      <c r="E143" s="4">
        <v>129.2</v>
      </c>
      <c r="F143" s="4">
        <v>165.5</v>
      </c>
      <c r="G143" s="4">
        <v>189.5</v>
      </c>
      <c r="H143" s="4">
        <v>217.3</v>
      </c>
      <c r="I143" s="4">
        <v>223.6</v>
      </c>
      <c r="J143" s="4">
        <v>221.7</v>
      </c>
      <c r="K143" s="4">
        <v>239.1</v>
      </c>
      <c r="L143" s="4">
        <v>245.9</v>
      </c>
      <c r="M143" s="4">
        <v>243.8</v>
      </c>
      <c r="N143" s="4">
        <v>263</v>
      </c>
      <c r="O143" s="4">
        <v>270.5</v>
      </c>
      <c r="P143" s="4">
        <v>268.1</v>
      </c>
      <c r="Q143" s="4">
        <v>263</v>
      </c>
      <c r="R143" s="4">
        <v>270.5</v>
      </c>
      <c r="S143" s="4">
        <v>268.1</v>
      </c>
      <c r="T143" s="4">
        <v>263</v>
      </c>
      <c r="U143" s="4">
        <v>270.5</v>
      </c>
      <c r="V143" s="4">
        <v>268.1</v>
      </c>
      <c r="W143" s="4">
        <v>263</v>
      </c>
      <c r="X143" s="4">
        <v>270.5</v>
      </c>
      <c r="Y143" s="4">
        <v>268.1</v>
      </c>
    </row>
    <row r="144" spans="3:25" ht="18.75">
      <c r="C144" s="10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3:25" ht="37.5">
      <c r="C145" s="43" t="s">
        <v>2043</v>
      </c>
      <c r="D145" s="11" t="s">
        <v>50</v>
      </c>
      <c r="E145" s="3">
        <v>402.6</v>
      </c>
      <c r="F145" s="3">
        <v>1380.5</v>
      </c>
      <c r="G145" s="3">
        <v>386.9</v>
      </c>
      <c r="H145" s="3">
        <v>341</v>
      </c>
      <c r="I145" s="3">
        <v>300</v>
      </c>
      <c r="J145" s="4">
        <v>347.6</v>
      </c>
      <c r="K145" s="3">
        <v>347.6</v>
      </c>
      <c r="L145" s="3">
        <v>300</v>
      </c>
      <c r="M145" s="4">
        <v>903.8</v>
      </c>
      <c r="N145" s="3">
        <v>210</v>
      </c>
      <c r="O145" s="3">
        <v>200</v>
      </c>
      <c r="P145" s="3">
        <v>229.5</v>
      </c>
      <c r="Q145" s="3">
        <v>229.5</v>
      </c>
      <c r="R145" s="3">
        <v>200</v>
      </c>
      <c r="S145" s="3">
        <v>235.6</v>
      </c>
      <c r="T145" s="3">
        <v>200</v>
      </c>
      <c r="U145" s="3">
        <v>170</v>
      </c>
      <c r="V145" s="3">
        <v>213.5</v>
      </c>
      <c r="W145" s="3">
        <v>213.5</v>
      </c>
      <c r="X145" s="3">
        <v>175</v>
      </c>
      <c r="Y145" s="3">
        <v>223.9</v>
      </c>
    </row>
    <row r="146" spans="3:25" ht="37.5">
      <c r="C146" s="39" t="s">
        <v>84</v>
      </c>
      <c r="D146" s="11" t="s">
        <v>52</v>
      </c>
      <c r="E146" s="3">
        <v>92.2</v>
      </c>
      <c r="F146" s="3">
        <f>F145/E145/F147*10000</f>
        <v>330.661692250133</v>
      </c>
      <c r="G146" s="3">
        <f>G145/F145/G147*10000</f>
        <v>26.716947100237576</v>
      </c>
      <c r="H146" s="3">
        <f>H145/G145/H147*10000</f>
        <v>83.93949463993404</v>
      </c>
      <c r="I146" s="3">
        <f>I145/G145/I147*10000</f>
        <v>73.91746031433154</v>
      </c>
      <c r="J146" s="3">
        <f>J145/G145/J147*10000</f>
        <v>86.01468312213008</v>
      </c>
      <c r="K146" s="3">
        <f>K145/H145/K147*10000</f>
        <v>97.63935236682735</v>
      </c>
      <c r="L146" s="3">
        <f>L145/I145/L147*10000</f>
        <v>96.06147934678195</v>
      </c>
      <c r="M146" s="4">
        <f>M145/J145/104.2*10000</f>
        <v>249.53119719756418</v>
      </c>
      <c r="N146" s="3">
        <f aca="true" t="shared" si="36" ref="N146:Y146">N145/K145/N147*10000</f>
        <v>57.979145177570786</v>
      </c>
      <c r="O146" s="3">
        <f t="shared" si="36"/>
        <v>64.1025641025641</v>
      </c>
      <c r="P146" s="3">
        <f t="shared" si="36"/>
        <v>24.357588503218228</v>
      </c>
      <c r="Q146" s="3">
        <f t="shared" si="36"/>
        <v>104.7801671003972</v>
      </c>
      <c r="R146" s="3">
        <f t="shared" si="36"/>
        <v>96.15384615384616</v>
      </c>
      <c r="S146" s="3">
        <f t="shared" si="36"/>
        <v>98.37848784831507</v>
      </c>
      <c r="T146" s="3">
        <f t="shared" si="36"/>
        <v>83.47315086102554</v>
      </c>
      <c r="U146" s="3">
        <f t="shared" si="36"/>
        <v>81.65225744476464</v>
      </c>
      <c r="V146" s="3">
        <f t="shared" si="36"/>
        <v>86.8004735606164</v>
      </c>
      <c r="W146" s="3">
        <f t="shared" si="36"/>
        <v>102.25095785440612</v>
      </c>
      <c r="X146" s="3">
        <f t="shared" si="36"/>
        <v>98.88681697462846</v>
      </c>
      <c r="Y146" s="3">
        <f t="shared" si="36"/>
        <v>100.16350943590362</v>
      </c>
    </row>
    <row r="147" spans="3:25" ht="18.75">
      <c r="C147" s="13" t="s">
        <v>85</v>
      </c>
      <c r="D147" s="11" t="s">
        <v>187</v>
      </c>
      <c r="E147" s="3">
        <v>106.3</v>
      </c>
      <c r="F147" s="3">
        <v>103.7</v>
      </c>
      <c r="G147" s="3">
        <v>104.9</v>
      </c>
      <c r="H147" s="3">
        <v>105</v>
      </c>
      <c r="I147" s="3">
        <v>104.9</v>
      </c>
      <c r="J147" s="3">
        <v>104.45</v>
      </c>
      <c r="K147" s="3">
        <v>104.4</v>
      </c>
      <c r="L147" s="3">
        <v>104.1</v>
      </c>
      <c r="M147" s="4">
        <v>104.2</v>
      </c>
      <c r="N147" s="3">
        <v>104.2</v>
      </c>
      <c r="O147" s="3">
        <v>104</v>
      </c>
      <c r="P147" s="3">
        <v>104.25</v>
      </c>
      <c r="Q147" s="3">
        <v>104.3</v>
      </c>
      <c r="R147" s="3">
        <v>104</v>
      </c>
      <c r="S147" s="3">
        <v>104.35</v>
      </c>
      <c r="T147" s="3">
        <v>104.4</v>
      </c>
      <c r="U147" s="3">
        <v>104.1</v>
      </c>
      <c r="V147" s="3">
        <v>104.4</v>
      </c>
      <c r="W147" s="3">
        <v>104.4</v>
      </c>
      <c r="X147" s="3">
        <v>104.1</v>
      </c>
      <c r="Y147" s="3">
        <v>104.7</v>
      </c>
    </row>
    <row r="148" spans="3:25" ht="75">
      <c r="C148" s="13" t="s">
        <v>86</v>
      </c>
      <c r="D148" s="11" t="s">
        <v>199</v>
      </c>
      <c r="E148" s="3">
        <v>239.4</v>
      </c>
      <c r="F148" s="3">
        <v>1222.6</v>
      </c>
      <c r="G148" s="3">
        <v>259.2</v>
      </c>
      <c r="H148" s="3">
        <v>235.9</v>
      </c>
      <c r="I148" s="3">
        <v>235.4</v>
      </c>
      <c r="J148" s="3">
        <v>265.4</v>
      </c>
      <c r="K148" s="3">
        <v>265.4</v>
      </c>
      <c r="L148" s="3">
        <v>235.4</v>
      </c>
      <c r="M148" s="4">
        <v>821.6</v>
      </c>
      <c r="N148" s="4">
        <v>134.4</v>
      </c>
      <c r="O148" s="4">
        <v>126.8</v>
      </c>
      <c r="P148" s="4">
        <v>147.9</v>
      </c>
      <c r="Q148" s="3">
        <v>147.9</v>
      </c>
      <c r="R148" s="3">
        <v>135</v>
      </c>
      <c r="S148" s="3">
        <v>151</v>
      </c>
      <c r="T148" s="3">
        <v>120.3</v>
      </c>
      <c r="U148" s="3">
        <v>98.6</v>
      </c>
      <c r="V148" s="3">
        <v>123.9</v>
      </c>
      <c r="W148" s="3">
        <v>123.9</v>
      </c>
      <c r="X148" s="3">
        <v>100</v>
      </c>
      <c r="Y148" s="3">
        <v>134.3</v>
      </c>
    </row>
    <row r="149" spans="3:25" ht="37.5">
      <c r="C149" s="13" t="s">
        <v>87</v>
      </c>
      <c r="D149" s="11" t="s">
        <v>52</v>
      </c>
      <c r="E149" s="3">
        <v>120.31</v>
      </c>
      <c r="F149" s="3">
        <f>F148/E148/F150*10000</f>
        <v>492.4719384446329</v>
      </c>
      <c r="G149" s="3">
        <f>G148/F148/G150*10000</f>
        <v>20.210409702119456</v>
      </c>
      <c r="H149" s="3">
        <f>H148/G148/H150*10000</f>
        <v>86.6769547325103</v>
      </c>
      <c r="I149" s="3">
        <f>I148/G148/I150*10000</f>
        <v>86.57569231131355</v>
      </c>
      <c r="J149" s="3">
        <f>J148/G148*100/J150*100</f>
        <v>98.0296556329746</v>
      </c>
      <c r="K149" s="3">
        <f>K148/H148/K150*10000</f>
        <v>107.76369622169273</v>
      </c>
      <c r="L149" s="3">
        <f>L148/I148/L150*10000</f>
        <v>96.06147934678195</v>
      </c>
      <c r="M149" s="4">
        <f>M148/J148/104.2*10000</f>
        <v>297.09257167322136</v>
      </c>
      <c r="N149" s="3">
        <f>N148/K148/N150*10000</f>
        <v>48.59936907604789</v>
      </c>
      <c r="O149" s="3">
        <f>O148/K148/O150*10000</f>
        <v>45.9393658338647</v>
      </c>
      <c r="P149" s="3">
        <f aca="true" t="shared" si="37" ref="P149:Y149">P148/M148/P150*10000</f>
        <v>17.26758807170427</v>
      </c>
      <c r="Q149" s="3">
        <f t="shared" si="37"/>
        <v>105.50780714970553</v>
      </c>
      <c r="R149" s="3">
        <f t="shared" si="37"/>
        <v>102.37199708808542</v>
      </c>
      <c r="S149" s="3">
        <f t="shared" si="37"/>
        <v>97.8399720346146</v>
      </c>
      <c r="T149" s="3">
        <f t="shared" si="37"/>
        <v>77.91067279071756</v>
      </c>
      <c r="U149" s="3">
        <f t="shared" si="37"/>
        <v>70.16045824883481</v>
      </c>
      <c r="V149" s="3">
        <f t="shared" si="37"/>
        <v>78.59480855598692</v>
      </c>
      <c r="W149" s="3">
        <f t="shared" si="37"/>
        <v>98.65183783835433</v>
      </c>
      <c r="X149" s="3">
        <f t="shared" si="37"/>
        <v>97.42543544298371</v>
      </c>
      <c r="Y149" s="3">
        <f t="shared" si="37"/>
        <v>103.52804777553455</v>
      </c>
    </row>
    <row r="150" spans="3:25" ht="18.75">
      <c r="C150" s="13" t="s">
        <v>85</v>
      </c>
      <c r="D150" s="11" t="s">
        <v>187</v>
      </c>
      <c r="E150" s="3">
        <v>106.3</v>
      </c>
      <c r="F150" s="3">
        <v>103.7</v>
      </c>
      <c r="G150" s="3">
        <v>104.9</v>
      </c>
      <c r="H150" s="3">
        <v>105</v>
      </c>
      <c r="I150" s="3">
        <v>104.9</v>
      </c>
      <c r="J150" s="3">
        <v>104.45</v>
      </c>
      <c r="K150" s="3">
        <v>104.4</v>
      </c>
      <c r="L150" s="3">
        <v>104.1</v>
      </c>
      <c r="M150" s="4">
        <v>104.2</v>
      </c>
      <c r="N150" s="3">
        <v>104.2</v>
      </c>
      <c r="O150" s="3">
        <v>104</v>
      </c>
      <c r="P150" s="3">
        <v>104.25</v>
      </c>
      <c r="Q150" s="3">
        <v>104.3</v>
      </c>
      <c r="R150" s="3">
        <v>104</v>
      </c>
      <c r="S150" s="3">
        <v>104.35</v>
      </c>
      <c r="T150" s="3">
        <v>104.4</v>
      </c>
      <c r="U150" s="3">
        <v>104.1</v>
      </c>
      <c r="V150" s="3">
        <v>104.4</v>
      </c>
      <c r="W150" s="3">
        <v>104.4</v>
      </c>
      <c r="X150" s="3">
        <v>104.1</v>
      </c>
      <c r="Y150" s="3">
        <v>104.7</v>
      </c>
    </row>
    <row r="151" spans="3:25" ht="93.75">
      <c r="C151" s="43" t="s">
        <v>88</v>
      </c>
      <c r="D151" s="40"/>
      <c r="E151" s="3">
        <v>239.4</v>
      </c>
      <c r="F151" s="3">
        <f>F152+F154+F156+F158+F160+F162+F164+F166+F168+F170+F172+F174+F176+F178+F180+F182+F184+F186+F188+F190+F192+F194+F196+F198+F200+F202+F204+F206+F208+F210+F212+F214+F216+F218+F220+F222</f>
        <v>1222.6000000000001</v>
      </c>
      <c r="G151" s="3">
        <f>G152+G194+G196+G216+G218+G220+G222</f>
        <v>259.2</v>
      </c>
      <c r="H151" s="3">
        <f>H152+H154+H156+H158+H160+H162+H164+H166+H168+H170+H172+H174+H176+H178+H180+H182+H184+H186+H188+H190+H192+H194+H196+H198+H200+H202+H204+H206+H208+H210+H212+H214+H216+H218+H220+H222</f>
        <v>235.89999999999998</v>
      </c>
      <c r="I151" s="3">
        <f>I152+I154+I156+I158+I160+I162+I164+I166+I168+I170+I172+I174+I176+I178+I180+I182+I184+I186+I188+I190+I192+I194+I196+I198+I200+I202+I204+I206+I208+I210+I212+I214+I216+I218+I220+I222</f>
        <v>235.39999999999998</v>
      </c>
      <c r="J151" s="3">
        <f>J152+J196+J216+J218+J220+J222</f>
        <v>265.40000000000003</v>
      </c>
      <c r="K151" s="3">
        <f>K152+K154+K156+K158+K160+K162+K164+K166+K168+K170+K172+K174+K176+K178+K180+K182+K184+K186+K188+K190+K192+K194+K196+K198+K200+K202+K204+K206+K208+K210+K212+K214+K216+K218+K220+K222</f>
        <v>265.40000000000003</v>
      </c>
      <c r="L151" s="3">
        <f>L152+L154+L156+L158+L160+L162+L164+L166+L168+L170+L172+L174+L176+L178+L180+L182+L184+L186+L188+L190+L192+L194+L196+L198+L200+L202+L204+L206+L208+L210+L212+L214+L216+L218+L220+L222</f>
        <v>234.6</v>
      </c>
      <c r="M151" s="4">
        <f>M152+M154+M156+M158+M160+M162+M164+M166+M168+M170+M172+M174+M176+M178+M180+M182+M184+M186+M188+M190+M192+M194+M196+M198+M200+M202+M204+M206+M208+M210+M212+M214+M216+M218+M220+M222</f>
        <v>821.6</v>
      </c>
      <c r="N151" s="3">
        <f>N152+N196+N218+N220+N222+N216</f>
        <v>134.4</v>
      </c>
      <c r="O151" s="3">
        <f>O196+O216+O218+O220+O222</f>
        <v>126.80000000000001</v>
      </c>
      <c r="P151" s="3">
        <f aca="true" t="shared" si="38" ref="P151:Y151">P152+P196+P218+P220+P222</f>
        <v>147.9</v>
      </c>
      <c r="Q151" s="3">
        <f t="shared" si="38"/>
        <v>147.9</v>
      </c>
      <c r="R151" s="3">
        <f t="shared" si="38"/>
        <v>135</v>
      </c>
      <c r="S151" s="3">
        <f t="shared" si="38"/>
        <v>151</v>
      </c>
      <c r="T151" s="3">
        <f t="shared" si="38"/>
        <v>120.30000000000001</v>
      </c>
      <c r="U151" s="3">
        <f t="shared" si="38"/>
        <v>98.60000000000001</v>
      </c>
      <c r="V151" s="3">
        <f t="shared" si="38"/>
        <v>123.9</v>
      </c>
      <c r="W151" s="3">
        <f t="shared" si="38"/>
        <v>123.9</v>
      </c>
      <c r="X151" s="3">
        <f t="shared" si="38"/>
        <v>100</v>
      </c>
      <c r="Y151" s="3">
        <f t="shared" si="38"/>
        <v>134.3</v>
      </c>
    </row>
    <row r="152" spans="3:25" ht="56.25">
      <c r="C152" s="49" t="s">
        <v>231</v>
      </c>
      <c r="D152" s="40" t="s">
        <v>89</v>
      </c>
      <c r="E152" s="3">
        <v>5.9</v>
      </c>
      <c r="F152" s="3">
        <v>41.8</v>
      </c>
      <c r="G152" s="3">
        <v>7.5</v>
      </c>
      <c r="H152" s="3">
        <v>7.5</v>
      </c>
      <c r="I152" s="3">
        <v>7.5</v>
      </c>
      <c r="J152" s="3">
        <v>7.8</v>
      </c>
      <c r="K152" s="3">
        <v>7.8</v>
      </c>
      <c r="L152" s="3">
        <v>7.5</v>
      </c>
      <c r="M152" s="4">
        <v>7.8</v>
      </c>
      <c r="N152" s="3">
        <v>8.5</v>
      </c>
      <c r="O152" s="3">
        <v>8.1</v>
      </c>
      <c r="P152" s="3">
        <v>9.4</v>
      </c>
      <c r="Q152" s="3">
        <v>9.4</v>
      </c>
      <c r="R152" s="3">
        <v>9</v>
      </c>
      <c r="S152" s="3">
        <v>10.4</v>
      </c>
      <c r="T152" s="3">
        <v>9.4</v>
      </c>
      <c r="U152" s="3">
        <v>8.9</v>
      </c>
      <c r="V152" s="3">
        <v>10.4</v>
      </c>
      <c r="W152" s="3">
        <v>9.4</v>
      </c>
      <c r="X152" s="3">
        <v>8.9</v>
      </c>
      <c r="Y152" s="3">
        <v>10.4</v>
      </c>
    </row>
    <row r="153" spans="3:25" ht="37.5">
      <c r="C153" s="49" t="s">
        <v>87</v>
      </c>
      <c r="D153" s="40" t="s">
        <v>52</v>
      </c>
      <c r="E153" s="3">
        <v>185.01</v>
      </c>
      <c r="F153" s="3">
        <f>F152/E152/F150*10000</f>
        <v>683.1963127012403</v>
      </c>
      <c r="G153" s="3">
        <f>G152/F152/G150*10000</f>
        <v>17.104464949530424</v>
      </c>
      <c r="H153" s="3">
        <f>H152/G152/H150*10000</f>
        <v>95.23809523809524</v>
      </c>
      <c r="I153" s="3">
        <f>I152/G152/I150*10000</f>
        <v>95.32888465204955</v>
      </c>
      <c r="J153" s="3">
        <f>J152/G152*100/104.45*100</f>
        <v>99.56917185256103</v>
      </c>
      <c r="K153" s="3">
        <f>K152/H152*100/104.4*100</f>
        <v>99.61685823754789</v>
      </c>
      <c r="L153" s="3">
        <f>L152/I152*100/104.45*100</f>
        <v>95.73958831977022</v>
      </c>
      <c r="M153" s="4">
        <f>M152/J152/104.2*10000</f>
        <v>95.96928982725527</v>
      </c>
      <c r="N153" s="3">
        <f>N152/K152/104.2*10000</f>
        <v>104.58191840149615</v>
      </c>
      <c r="O153" s="3">
        <f>O152/L152/104*10000</f>
        <v>103.84615384615383</v>
      </c>
      <c r="P153" s="3">
        <f>P152/M152/P150*10000</f>
        <v>115.59982783004368</v>
      </c>
      <c r="Q153" s="3">
        <f>Q152/N152/104.3*10000</f>
        <v>106.02898877671876</v>
      </c>
      <c r="R153" s="3">
        <f>R152/O152/104*10000</f>
        <v>106.83760683760684</v>
      </c>
      <c r="S153" s="3">
        <f>S152/P152/S150*10000</f>
        <v>106.02615991599467</v>
      </c>
      <c r="T153" s="3">
        <f>T152/Q152/T150*10000</f>
        <v>95.78544061302681</v>
      </c>
      <c r="U153" s="3">
        <f>U152/R152/104.1*10000</f>
        <v>94.99412957626215</v>
      </c>
      <c r="V153" s="3">
        <f>V152/S152/V150*10000</f>
        <v>95.78544061302681</v>
      </c>
      <c r="W153" s="3">
        <f>W152/T152/W150*10000</f>
        <v>95.78544061302681</v>
      </c>
      <c r="X153" s="3">
        <f>X152/U152/104.1*10000</f>
        <v>96.06147934678195</v>
      </c>
      <c r="Y153" s="3">
        <f>Y152/V152/Y150*10000</f>
        <v>95.51098376313277</v>
      </c>
    </row>
    <row r="154" spans="3:25" ht="56.25">
      <c r="C154" s="49" t="s">
        <v>232</v>
      </c>
      <c r="D154" s="40" t="s">
        <v>89</v>
      </c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3:25" ht="37.5">
      <c r="C155" s="49" t="s">
        <v>87</v>
      </c>
      <c r="D155" s="40" t="s">
        <v>52</v>
      </c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3:25" ht="18.75">
      <c r="C156" s="26" t="s">
        <v>268</v>
      </c>
      <c r="D156" s="11" t="s">
        <v>199</v>
      </c>
      <c r="E156" s="3"/>
      <c r="F156" s="3"/>
      <c r="G156" s="3"/>
      <c r="H156" s="3"/>
      <c r="I156" s="3"/>
      <c r="J156" s="3"/>
      <c r="K156" s="3"/>
      <c r="L156" s="3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3:25" ht="37.5">
      <c r="C157" s="49" t="s">
        <v>87</v>
      </c>
      <c r="D157" s="11" t="s">
        <v>52</v>
      </c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3:25" ht="37.5">
      <c r="C158" s="26" t="s">
        <v>233</v>
      </c>
      <c r="D158" s="11" t="s">
        <v>199</v>
      </c>
      <c r="E158" s="3"/>
      <c r="F158" s="3"/>
      <c r="G158" s="3"/>
      <c r="H158" s="3"/>
      <c r="I158" s="3"/>
      <c r="J158" s="3"/>
      <c r="K158" s="3"/>
      <c r="L158" s="3"/>
      <c r="M158" s="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3:25" ht="37.5">
      <c r="C159" s="49" t="s">
        <v>87</v>
      </c>
      <c r="D159" s="11" t="s">
        <v>52</v>
      </c>
      <c r="E159" s="3"/>
      <c r="F159" s="3"/>
      <c r="G159" s="3"/>
      <c r="H159" s="3"/>
      <c r="I159" s="3"/>
      <c r="J159" s="3"/>
      <c r="K159" s="3"/>
      <c r="L159" s="3"/>
      <c r="M159" s="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3:25" ht="56.25">
      <c r="C160" s="49" t="s">
        <v>266</v>
      </c>
      <c r="D160" s="40" t="s">
        <v>89</v>
      </c>
      <c r="E160" s="3"/>
      <c r="F160" s="4"/>
      <c r="G160" s="3"/>
      <c r="H160" s="3"/>
      <c r="I160" s="3"/>
      <c r="J160" s="3"/>
      <c r="K160" s="3"/>
      <c r="L160" s="3"/>
      <c r="M160" s="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3:25" ht="37.5">
      <c r="C161" s="49" t="s">
        <v>87</v>
      </c>
      <c r="D161" s="40" t="s">
        <v>52</v>
      </c>
      <c r="E161" s="3"/>
      <c r="F161" s="3"/>
      <c r="G161" s="3"/>
      <c r="H161" s="3"/>
      <c r="I161" s="3"/>
      <c r="J161" s="3"/>
      <c r="K161" s="3"/>
      <c r="L161" s="3"/>
      <c r="M161" s="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3:25" ht="37.5">
      <c r="C162" s="26" t="s">
        <v>234</v>
      </c>
      <c r="D162" s="11" t="s">
        <v>199</v>
      </c>
      <c r="E162" s="3"/>
      <c r="F162" s="3"/>
      <c r="G162" s="3"/>
      <c r="H162" s="3"/>
      <c r="I162" s="3"/>
      <c r="J162" s="3"/>
      <c r="K162" s="3"/>
      <c r="L162" s="3"/>
      <c r="M162" s="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3:25" ht="37.5">
      <c r="C163" s="49" t="s">
        <v>87</v>
      </c>
      <c r="D163" s="11" t="s">
        <v>52</v>
      </c>
      <c r="E163" s="3"/>
      <c r="F163" s="3"/>
      <c r="G163" s="3"/>
      <c r="H163" s="3"/>
      <c r="I163" s="3"/>
      <c r="J163" s="3"/>
      <c r="K163" s="3"/>
      <c r="L163" s="3"/>
      <c r="M163" s="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3:25" ht="18.75">
      <c r="C164" s="26" t="s">
        <v>235</v>
      </c>
      <c r="D164" s="11" t="s">
        <v>199</v>
      </c>
      <c r="E164" s="3"/>
      <c r="F164" s="3"/>
      <c r="G164" s="3"/>
      <c r="H164" s="3"/>
      <c r="I164" s="3"/>
      <c r="J164" s="3"/>
      <c r="K164" s="3"/>
      <c r="L164" s="3"/>
      <c r="M164" s="4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3:25" ht="37.5">
      <c r="C165" s="49" t="s">
        <v>87</v>
      </c>
      <c r="D165" s="11" t="s">
        <v>52</v>
      </c>
      <c r="E165" s="3"/>
      <c r="F165" s="3"/>
      <c r="G165" s="3"/>
      <c r="H165" s="3"/>
      <c r="I165" s="3"/>
      <c r="J165" s="3"/>
      <c r="K165" s="3"/>
      <c r="L165" s="3"/>
      <c r="M165" s="4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3:25" ht="18.75">
      <c r="C166" s="26" t="s">
        <v>236</v>
      </c>
      <c r="D166" s="11" t="s">
        <v>199</v>
      </c>
      <c r="E166" s="3"/>
      <c r="F166" s="3"/>
      <c r="G166" s="3"/>
      <c r="H166" s="3"/>
      <c r="I166" s="3"/>
      <c r="J166" s="3"/>
      <c r="K166" s="3"/>
      <c r="L166" s="3"/>
      <c r="M166" s="4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3:25" ht="37.5">
      <c r="C167" s="49" t="s">
        <v>87</v>
      </c>
      <c r="D167" s="11" t="s">
        <v>52</v>
      </c>
      <c r="E167" s="3"/>
      <c r="F167" s="3"/>
      <c r="G167" s="3"/>
      <c r="H167" s="3"/>
      <c r="I167" s="3"/>
      <c r="J167" s="3"/>
      <c r="K167" s="3"/>
      <c r="L167" s="3"/>
      <c r="M167" s="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3:25" ht="56.25">
      <c r="C168" s="26" t="s">
        <v>243</v>
      </c>
      <c r="D168" s="11" t="s">
        <v>199</v>
      </c>
      <c r="E168" s="3"/>
      <c r="F168" s="3"/>
      <c r="G168" s="3"/>
      <c r="H168" s="3"/>
      <c r="I168" s="3"/>
      <c r="J168" s="3"/>
      <c r="K168" s="3"/>
      <c r="L168" s="3"/>
      <c r="M168" s="4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3:25" ht="37.5">
      <c r="C169" s="49" t="s">
        <v>87</v>
      </c>
      <c r="D169" s="11" t="s">
        <v>52</v>
      </c>
      <c r="E169" s="3"/>
      <c r="F169" s="3"/>
      <c r="G169" s="3"/>
      <c r="H169" s="3"/>
      <c r="I169" s="3"/>
      <c r="J169" s="3"/>
      <c r="K169" s="3"/>
      <c r="L169" s="3"/>
      <c r="M169" s="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3:25" ht="37.5">
      <c r="C170" s="26" t="s">
        <v>244</v>
      </c>
      <c r="D170" s="11" t="s">
        <v>199</v>
      </c>
      <c r="E170" s="3"/>
      <c r="F170" s="3"/>
      <c r="G170" s="3"/>
      <c r="H170" s="3"/>
      <c r="I170" s="3"/>
      <c r="J170" s="3"/>
      <c r="K170" s="3"/>
      <c r="L170" s="3"/>
      <c r="M170" s="4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3:25" ht="37.5">
      <c r="C171" s="49" t="s">
        <v>87</v>
      </c>
      <c r="D171" s="11" t="s">
        <v>52</v>
      </c>
      <c r="E171" s="3"/>
      <c r="F171" s="3"/>
      <c r="G171" s="3"/>
      <c r="H171" s="3"/>
      <c r="I171" s="3"/>
      <c r="J171" s="3"/>
      <c r="K171" s="3"/>
      <c r="L171" s="3"/>
      <c r="M171" s="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3:25" ht="18.75">
      <c r="C172" s="26" t="s">
        <v>245</v>
      </c>
      <c r="D172" s="11" t="s">
        <v>199</v>
      </c>
      <c r="E172" s="3"/>
      <c r="F172" s="3"/>
      <c r="G172" s="3"/>
      <c r="H172" s="3"/>
      <c r="I172" s="3"/>
      <c r="J172" s="3"/>
      <c r="K172" s="3"/>
      <c r="L172" s="3"/>
      <c r="M172" s="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3:25" ht="37.5">
      <c r="C173" s="49" t="s">
        <v>87</v>
      </c>
      <c r="D173" s="11" t="s">
        <v>52</v>
      </c>
      <c r="E173" s="3"/>
      <c r="F173" s="3"/>
      <c r="G173" s="3"/>
      <c r="H173" s="3"/>
      <c r="I173" s="3"/>
      <c r="J173" s="3"/>
      <c r="K173" s="3"/>
      <c r="L173" s="3"/>
      <c r="M173" s="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3:25" ht="37.5">
      <c r="C174" s="26" t="s">
        <v>269</v>
      </c>
      <c r="D174" s="11" t="s">
        <v>199</v>
      </c>
      <c r="E174" s="3"/>
      <c r="F174" s="3"/>
      <c r="G174" s="3"/>
      <c r="H174" s="3"/>
      <c r="I174" s="3"/>
      <c r="J174" s="3"/>
      <c r="K174" s="3"/>
      <c r="L174" s="3"/>
      <c r="M174" s="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3:25" ht="37.5">
      <c r="C175" s="49" t="s">
        <v>87</v>
      </c>
      <c r="D175" s="11" t="s">
        <v>52</v>
      </c>
      <c r="E175" s="3"/>
      <c r="F175" s="3"/>
      <c r="G175" s="3"/>
      <c r="H175" s="3"/>
      <c r="I175" s="3"/>
      <c r="J175" s="3"/>
      <c r="K175" s="3"/>
      <c r="L175" s="3"/>
      <c r="M175" s="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3:25" ht="37.5">
      <c r="C176" s="26" t="s">
        <v>271</v>
      </c>
      <c r="D176" s="11" t="s">
        <v>199</v>
      </c>
      <c r="E176" s="3"/>
      <c r="F176" s="3"/>
      <c r="G176" s="3"/>
      <c r="H176" s="3"/>
      <c r="I176" s="3"/>
      <c r="J176" s="3"/>
      <c r="K176" s="3"/>
      <c r="L176" s="3"/>
      <c r="M176" s="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3:25" ht="37.5">
      <c r="C177" s="49" t="s">
        <v>87</v>
      </c>
      <c r="D177" s="11" t="s">
        <v>52</v>
      </c>
      <c r="E177" s="3"/>
      <c r="F177" s="3"/>
      <c r="G177" s="3"/>
      <c r="H177" s="3"/>
      <c r="I177" s="3"/>
      <c r="J177" s="3"/>
      <c r="K177" s="3"/>
      <c r="L177" s="3"/>
      <c r="M177" s="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3:25" ht="37.5">
      <c r="C178" s="26" t="s">
        <v>246</v>
      </c>
      <c r="D178" s="11" t="s">
        <v>199</v>
      </c>
      <c r="E178" s="3"/>
      <c r="F178" s="3"/>
      <c r="G178" s="3"/>
      <c r="H178" s="3"/>
      <c r="I178" s="3"/>
      <c r="J178" s="3"/>
      <c r="K178" s="3"/>
      <c r="L178" s="3"/>
      <c r="M178" s="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3:25" ht="37.5">
      <c r="C179" s="49" t="s">
        <v>87</v>
      </c>
      <c r="D179" s="11" t="s">
        <v>52</v>
      </c>
      <c r="E179" s="3"/>
      <c r="F179" s="3"/>
      <c r="G179" s="3"/>
      <c r="H179" s="3"/>
      <c r="I179" s="3"/>
      <c r="J179" s="3"/>
      <c r="K179" s="3"/>
      <c r="L179" s="3"/>
      <c r="M179" s="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3:25" ht="37.5">
      <c r="C180" s="26" t="s">
        <v>270</v>
      </c>
      <c r="D180" s="11" t="s">
        <v>199</v>
      </c>
      <c r="E180" s="3"/>
      <c r="F180" s="3"/>
      <c r="G180" s="3"/>
      <c r="H180" s="3"/>
      <c r="I180" s="3"/>
      <c r="J180" s="3"/>
      <c r="K180" s="3"/>
      <c r="L180" s="3"/>
      <c r="M180" s="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3:25" ht="37.5">
      <c r="C181" s="49" t="s">
        <v>87</v>
      </c>
      <c r="D181" s="11" t="s">
        <v>52</v>
      </c>
      <c r="E181" s="3"/>
      <c r="F181" s="3"/>
      <c r="G181" s="3"/>
      <c r="H181" s="3"/>
      <c r="I181" s="3"/>
      <c r="J181" s="3"/>
      <c r="K181" s="3"/>
      <c r="L181" s="3"/>
      <c r="M181" s="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3:25" ht="37.5">
      <c r="C182" s="26" t="s">
        <v>247</v>
      </c>
      <c r="D182" s="11" t="s">
        <v>199</v>
      </c>
      <c r="E182" s="3"/>
      <c r="F182" s="3"/>
      <c r="G182" s="3"/>
      <c r="H182" s="3"/>
      <c r="I182" s="3"/>
      <c r="J182" s="3"/>
      <c r="K182" s="3"/>
      <c r="L182" s="3"/>
      <c r="M182" s="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3:25" ht="37.5">
      <c r="C183" s="49" t="s">
        <v>87</v>
      </c>
      <c r="D183" s="11" t="s">
        <v>52</v>
      </c>
      <c r="E183" s="3"/>
      <c r="F183" s="3"/>
      <c r="G183" s="3"/>
      <c r="H183" s="3"/>
      <c r="I183" s="3"/>
      <c r="J183" s="3"/>
      <c r="K183" s="3"/>
      <c r="L183" s="3"/>
      <c r="M183" s="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3:25" ht="37.5">
      <c r="C184" s="26" t="s">
        <v>248</v>
      </c>
      <c r="D184" s="11" t="s">
        <v>199</v>
      </c>
      <c r="E184" s="3"/>
      <c r="F184" s="3"/>
      <c r="G184" s="3"/>
      <c r="H184" s="3"/>
      <c r="I184" s="3"/>
      <c r="J184" s="3"/>
      <c r="K184" s="3"/>
      <c r="L184" s="3"/>
      <c r="M184" s="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3:25" ht="37.5">
      <c r="C185" s="49" t="s">
        <v>87</v>
      </c>
      <c r="D185" s="11" t="s">
        <v>52</v>
      </c>
      <c r="E185" s="3"/>
      <c r="F185" s="3"/>
      <c r="G185" s="3"/>
      <c r="H185" s="3"/>
      <c r="I185" s="3"/>
      <c r="J185" s="3"/>
      <c r="K185" s="3"/>
      <c r="L185" s="3"/>
      <c r="M185" s="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3:25" ht="56.25">
      <c r="C186" s="26" t="s">
        <v>249</v>
      </c>
      <c r="D186" s="11" t="s">
        <v>199</v>
      </c>
      <c r="E186" s="3"/>
      <c r="F186" s="3"/>
      <c r="G186" s="3"/>
      <c r="H186" s="3"/>
      <c r="I186" s="3"/>
      <c r="J186" s="3"/>
      <c r="K186" s="3"/>
      <c r="L186" s="3"/>
      <c r="M186" s="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3:25" ht="37.5">
      <c r="C187" s="49" t="s">
        <v>87</v>
      </c>
      <c r="D187" s="11" t="s">
        <v>52</v>
      </c>
      <c r="E187" s="3"/>
      <c r="F187" s="3"/>
      <c r="G187" s="3"/>
      <c r="H187" s="3"/>
      <c r="I187" s="3"/>
      <c r="J187" s="3"/>
      <c r="K187" s="3"/>
      <c r="L187" s="3"/>
      <c r="M187" s="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3:25" ht="18.75">
      <c r="C188" s="26" t="s">
        <v>250</v>
      </c>
      <c r="D188" s="11" t="s">
        <v>199</v>
      </c>
      <c r="E188" s="3"/>
      <c r="F188" s="3"/>
      <c r="G188" s="3"/>
      <c r="H188" s="3"/>
      <c r="I188" s="3"/>
      <c r="J188" s="3"/>
      <c r="K188" s="3"/>
      <c r="L188" s="3"/>
      <c r="M188" s="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3:25" ht="37.5">
      <c r="C189" s="49" t="s">
        <v>87</v>
      </c>
      <c r="D189" s="11" t="s">
        <v>52</v>
      </c>
      <c r="E189" s="3"/>
      <c r="F189" s="3"/>
      <c r="G189" s="3"/>
      <c r="H189" s="3"/>
      <c r="I189" s="3"/>
      <c r="J189" s="3"/>
      <c r="K189" s="3"/>
      <c r="L189" s="3"/>
      <c r="M189" s="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3:25" ht="18.75">
      <c r="C190" s="26" t="s">
        <v>251</v>
      </c>
      <c r="D190" s="11" t="s">
        <v>199</v>
      </c>
      <c r="E190" s="3"/>
      <c r="F190" s="3"/>
      <c r="G190" s="3"/>
      <c r="H190" s="3"/>
      <c r="I190" s="3"/>
      <c r="J190" s="3"/>
      <c r="K190" s="3"/>
      <c r="L190" s="3"/>
      <c r="M190" s="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3:25" ht="37.5">
      <c r="C191" s="49" t="s">
        <v>87</v>
      </c>
      <c r="D191" s="11" t="s">
        <v>52</v>
      </c>
      <c r="E191" s="3"/>
      <c r="F191" s="3"/>
      <c r="G191" s="3"/>
      <c r="H191" s="3"/>
      <c r="I191" s="3"/>
      <c r="J191" s="3"/>
      <c r="K191" s="3"/>
      <c r="L191" s="3"/>
      <c r="M191" s="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3:25" ht="56.25">
      <c r="C192" s="49" t="s">
        <v>252</v>
      </c>
      <c r="D192" s="40" t="s">
        <v>89</v>
      </c>
      <c r="E192" s="3"/>
      <c r="F192" s="3">
        <v>1003.9</v>
      </c>
      <c r="G192" s="3"/>
      <c r="H192" s="3"/>
      <c r="I192" s="3"/>
      <c r="J192" s="3"/>
      <c r="K192" s="3"/>
      <c r="L192" s="3"/>
      <c r="M192" s="4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3:25" ht="37.5">
      <c r="C193" s="49" t="s">
        <v>87</v>
      </c>
      <c r="D193" s="40" t="s">
        <v>52</v>
      </c>
      <c r="E193" s="3"/>
      <c r="F193" s="3"/>
      <c r="G193" s="3"/>
      <c r="H193" s="3"/>
      <c r="I193" s="3"/>
      <c r="J193" s="3"/>
      <c r="K193" s="3"/>
      <c r="L193" s="3"/>
      <c r="M193" s="4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3:25" ht="56.25">
      <c r="C194" s="49" t="s">
        <v>253</v>
      </c>
      <c r="D194" s="40" t="s">
        <v>89</v>
      </c>
      <c r="E194" s="3">
        <v>101.2</v>
      </c>
      <c r="F194" s="3">
        <v>0.2</v>
      </c>
      <c r="G194" s="3">
        <v>0.8</v>
      </c>
      <c r="H194" s="3">
        <v>0.8</v>
      </c>
      <c r="I194" s="3">
        <v>0.8</v>
      </c>
      <c r="J194" s="3"/>
      <c r="K194" s="3"/>
      <c r="L194" s="3"/>
      <c r="M194" s="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3:25" ht="37.5">
      <c r="C195" s="49" t="s">
        <v>87</v>
      </c>
      <c r="D195" s="40" t="s">
        <v>52</v>
      </c>
      <c r="E195" s="3">
        <v>102.59</v>
      </c>
      <c r="F195" s="3">
        <f>F194/E194/103.7*10000</f>
        <v>0.19057710559115112</v>
      </c>
      <c r="G195" s="3">
        <f>G194/F194/G150*10000</f>
        <v>381.3155386081982</v>
      </c>
      <c r="H195" s="3">
        <f>H194/G194/104.9*10000</f>
        <v>95.32888465204955</v>
      </c>
      <c r="I195" s="3">
        <f>I194/G194/104.9*10000</f>
        <v>95.32888465204955</v>
      </c>
      <c r="J195" s="3"/>
      <c r="K195" s="3"/>
      <c r="L195" s="3"/>
      <c r="M195" s="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3:25" ht="56.25">
      <c r="C196" s="49" t="s">
        <v>90</v>
      </c>
      <c r="D196" s="40" t="s">
        <v>89</v>
      </c>
      <c r="E196" s="3"/>
      <c r="F196" s="3">
        <v>103.6</v>
      </c>
      <c r="G196" s="3">
        <v>103.6</v>
      </c>
      <c r="H196" s="3">
        <v>103.6</v>
      </c>
      <c r="I196" s="3">
        <v>103.6</v>
      </c>
      <c r="J196" s="3">
        <v>107.3</v>
      </c>
      <c r="K196" s="3">
        <v>107.3</v>
      </c>
      <c r="L196" s="3">
        <v>103.6</v>
      </c>
      <c r="M196" s="4">
        <v>111</v>
      </c>
      <c r="N196" s="3">
        <v>103.4</v>
      </c>
      <c r="O196" s="3">
        <v>103.4</v>
      </c>
      <c r="P196" s="3">
        <v>107.3</v>
      </c>
      <c r="Q196" s="3">
        <v>103.6</v>
      </c>
      <c r="R196" s="3">
        <v>103.6</v>
      </c>
      <c r="S196" s="3">
        <v>103.6</v>
      </c>
      <c r="T196" s="3">
        <v>99.9</v>
      </c>
      <c r="U196" s="3">
        <v>82.7</v>
      </c>
      <c r="V196" s="3">
        <v>99.9</v>
      </c>
      <c r="W196" s="3">
        <v>99.9</v>
      </c>
      <c r="X196" s="3">
        <v>82</v>
      </c>
      <c r="Y196" s="3">
        <v>99.9</v>
      </c>
    </row>
    <row r="197" spans="3:25" ht="37.5">
      <c r="C197" s="49" t="s">
        <v>87</v>
      </c>
      <c r="D197" s="40" t="s">
        <v>52</v>
      </c>
      <c r="E197" s="3"/>
      <c r="F197" s="3"/>
      <c r="G197" s="3">
        <f>G196/F196/104.9*10000</f>
        <v>95.32888465204955</v>
      </c>
      <c r="H197" s="3">
        <f>H196/G196/104.9*10000</f>
        <v>95.32888465204955</v>
      </c>
      <c r="I197" s="3">
        <f>I196/G196/104.9*10000</f>
        <v>95.32888465204955</v>
      </c>
      <c r="J197" s="3">
        <f>J196/G196/104.45*10000</f>
        <v>99.1588593311906</v>
      </c>
      <c r="K197" s="3">
        <f>K196/H196/104.4*10000</f>
        <v>99.20634920634922</v>
      </c>
      <c r="L197" s="3">
        <f>L196/I196/104.1*10000</f>
        <v>96.06147934678195</v>
      </c>
      <c r="M197" s="4">
        <f>M196/J196/104.2*10000</f>
        <v>99.27857568336752</v>
      </c>
      <c r="N197" s="3">
        <f>N196/K196/104.2*10000</f>
        <v>92.48112365459643</v>
      </c>
      <c r="O197" s="3">
        <f>O196/K196/104*10000</f>
        <v>92.65897196931681</v>
      </c>
      <c r="P197" s="3">
        <f>P196/M196/104.25*10000</f>
        <v>92.72581934452438</v>
      </c>
      <c r="Q197" s="3">
        <f>R196/O196/104.3*10000</f>
        <v>96.0627263640258</v>
      </c>
      <c r="R197" s="3">
        <f>R196/O196/104*10000</f>
        <v>96.33983038238357</v>
      </c>
      <c r="S197" s="3">
        <f>S196/P196/104.35*10000</f>
        <v>92.52680799035078</v>
      </c>
      <c r="T197" s="3">
        <f>T196/Q196/104.4*10000</f>
        <v>92.36453201970444</v>
      </c>
      <c r="U197" s="3">
        <f>U196/R196/104.1*10000</f>
        <v>76.68228129323232</v>
      </c>
      <c r="V197" s="3">
        <f>V196/S196/104.4*10000</f>
        <v>92.36453201970444</v>
      </c>
      <c r="W197" s="3">
        <f>W196/T196/104.4*10000</f>
        <v>95.78544061302681</v>
      </c>
      <c r="X197" s="3">
        <f>X196/U196/104.1*10000</f>
        <v>95.24838339100508</v>
      </c>
      <c r="Y197" s="3">
        <f>Y196/V196/104.7*10000</f>
        <v>95.51098376313277</v>
      </c>
    </row>
    <row r="198" spans="3:25" ht="56.25">
      <c r="C198" s="49" t="s">
        <v>254</v>
      </c>
      <c r="D198" s="40" t="s">
        <v>89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3:25" ht="37.5">
      <c r="C199" s="49" t="s">
        <v>87</v>
      </c>
      <c r="D199" s="40" t="s">
        <v>52</v>
      </c>
      <c r="E199" s="3"/>
      <c r="F199" s="3"/>
      <c r="G199" s="3"/>
      <c r="H199" s="3"/>
      <c r="I199" s="3"/>
      <c r="J199" s="3"/>
      <c r="K199" s="3"/>
      <c r="L199" s="3"/>
      <c r="M199" s="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3:25" ht="56.25">
      <c r="C200" s="49" t="s">
        <v>255</v>
      </c>
      <c r="D200" s="40" t="s">
        <v>89</v>
      </c>
      <c r="E200" s="3">
        <v>65.2</v>
      </c>
      <c r="F200" s="3"/>
      <c r="G200" s="3"/>
      <c r="H200" s="3"/>
      <c r="I200" s="3"/>
      <c r="J200" s="3"/>
      <c r="K200" s="3"/>
      <c r="L200" s="3"/>
      <c r="M200" s="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3:25" ht="37.5">
      <c r="C201" s="49" t="s">
        <v>87</v>
      </c>
      <c r="D201" s="40" t="s">
        <v>52</v>
      </c>
      <c r="E201" s="3">
        <v>100.39</v>
      </c>
      <c r="F201" s="3"/>
      <c r="G201" s="3"/>
      <c r="H201" s="3"/>
      <c r="I201" s="3"/>
      <c r="J201" s="3"/>
      <c r="K201" s="3"/>
      <c r="L201" s="3"/>
      <c r="M201" s="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3:25" ht="56.25">
      <c r="C202" s="49" t="s">
        <v>267</v>
      </c>
      <c r="D202" s="40" t="s">
        <v>89</v>
      </c>
      <c r="E202" s="3"/>
      <c r="F202" s="3"/>
      <c r="G202" s="3"/>
      <c r="H202" s="3"/>
      <c r="I202" s="3"/>
      <c r="J202" s="3"/>
      <c r="K202" s="3"/>
      <c r="L202" s="3"/>
      <c r="M202" s="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3:25" ht="37.5">
      <c r="C203" s="49" t="s">
        <v>87</v>
      </c>
      <c r="D203" s="40" t="s">
        <v>52</v>
      </c>
      <c r="E203" s="3"/>
      <c r="F203" s="3"/>
      <c r="G203" s="3"/>
      <c r="H203" s="3"/>
      <c r="I203" s="3"/>
      <c r="J203" s="3"/>
      <c r="K203" s="3"/>
      <c r="L203" s="3"/>
      <c r="M203" s="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3:25" ht="56.25">
      <c r="C204" s="49" t="s">
        <v>256</v>
      </c>
      <c r="D204" s="40" t="s">
        <v>89</v>
      </c>
      <c r="E204" s="3"/>
      <c r="F204" s="3"/>
      <c r="G204" s="3"/>
      <c r="H204" s="3"/>
      <c r="I204" s="3"/>
      <c r="J204" s="3"/>
      <c r="K204" s="3"/>
      <c r="L204" s="3"/>
      <c r="M204" s="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3:25" ht="37.5">
      <c r="C205" s="49" t="s">
        <v>87</v>
      </c>
      <c r="D205" s="40" t="s">
        <v>52</v>
      </c>
      <c r="E205" s="3"/>
      <c r="F205" s="3"/>
      <c r="G205" s="3"/>
      <c r="H205" s="3"/>
      <c r="I205" s="3"/>
      <c r="J205" s="3"/>
      <c r="K205" s="3"/>
      <c r="L205" s="3"/>
      <c r="M205" s="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3:25" ht="56.25">
      <c r="C206" s="49" t="s">
        <v>257</v>
      </c>
      <c r="D206" s="40" t="s">
        <v>89</v>
      </c>
      <c r="E206" s="3"/>
      <c r="F206" s="3"/>
      <c r="G206" s="3"/>
      <c r="H206" s="3"/>
      <c r="I206" s="3"/>
      <c r="J206" s="3"/>
      <c r="K206" s="3"/>
      <c r="L206" s="3"/>
      <c r="M206" s="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3:25" ht="37.5">
      <c r="C207" s="49" t="s">
        <v>87</v>
      </c>
      <c r="D207" s="40" t="s">
        <v>52</v>
      </c>
      <c r="E207" s="3"/>
      <c r="F207" s="3"/>
      <c r="G207" s="3"/>
      <c r="H207" s="3"/>
      <c r="I207" s="3"/>
      <c r="J207" s="3"/>
      <c r="K207" s="3"/>
      <c r="L207" s="3"/>
      <c r="M207" s="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3:25" ht="56.25">
      <c r="C208" s="49" t="s">
        <v>258</v>
      </c>
      <c r="D208" s="40" t="s">
        <v>89</v>
      </c>
      <c r="E208" s="3">
        <v>44</v>
      </c>
      <c r="F208" s="3"/>
      <c r="G208" s="3"/>
      <c r="H208" s="3"/>
      <c r="I208" s="3"/>
      <c r="J208" s="3"/>
      <c r="K208" s="3"/>
      <c r="L208" s="3"/>
      <c r="M208" s="4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3:25" ht="37.5">
      <c r="C209" s="49" t="s">
        <v>87</v>
      </c>
      <c r="D209" s="40" t="s">
        <v>52</v>
      </c>
      <c r="E209" s="3">
        <v>209.05</v>
      </c>
      <c r="F209" s="3"/>
      <c r="G209" s="3"/>
      <c r="H209" s="3"/>
      <c r="I209" s="3"/>
      <c r="J209" s="3"/>
      <c r="K209" s="3"/>
      <c r="L209" s="3"/>
      <c r="M209" s="4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3:25" ht="56.25">
      <c r="C210" s="49" t="s">
        <v>260</v>
      </c>
      <c r="D210" s="40" t="s">
        <v>89</v>
      </c>
      <c r="E210" s="3"/>
      <c r="F210" s="3"/>
      <c r="G210" s="3"/>
      <c r="H210" s="3"/>
      <c r="I210" s="3"/>
      <c r="J210" s="3"/>
      <c r="K210" s="3"/>
      <c r="L210" s="3"/>
      <c r="M210" s="4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3:25" ht="37.5">
      <c r="C211" s="49" t="s">
        <v>87</v>
      </c>
      <c r="D211" s="40" t="s">
        <v>52</v>
      </c>
      <c r="E211" s="3"/>
      <c r="F211" s="3"/>
      <c r="G211" s="3"/>
      <c r="H211" s="3"/>
      <c r="I211" s="3"/>
      <c r="J211" s="3"/>
      <c r="K211" s="3"/>
      <c r="L211" s="3"/>
      <c r="M211" s="4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3:25" ht="56.25">
      <c r="C212" s="49" t="s">
        <v>261</v>
      </c>
      <c r="D212" s="40" t="s">
        <v>89</v>
      </c>
      <c r="E212" s="3"/>
      <c r="F212" s="3"/>
      <c r="G212" s="3"/>
      <c r="H212" s="3"/>
      <c r="I212" s="3"/>
      <c r="J212" s="3"/>
      <c r="K212" s="3"/>
      <c r="L212" s="3"/>
      <c r="M212" s="4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3:25" ht="37.5">
      <c r="C213" s="49" t="s">
        <v>87</v>
      </c>
      <c r="D213" s="40" t="s">
        <v>52</v>
      </c>
      <c r="E213" s="3"/>
      <c r="F213" s="3"/>
      <c r="G213" s="3"/>
      <c r="H213" s="3"/>
      <c r="I213" s="3"/>
      <c r="J213" s="3"/>
      <c r="K213" s="3"/>
      <c r="L213" s="3"/>
      <c r="M213" s="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3:25" ht="56.25">
      <c r="C214" s="49" t="s">
        <v>259</v>
      </c>
      <c r="D214" s="40" t="s">
        <v>89</v>
      </c>
      <c r="E214" s="3"/>
      <c r="F214" s="3">
        <v>3.2</v>
      </c>
      <c r="G214" s="3"/>
      <c r="H214" s="3"/>
      <c r="I214" s="3"/>
      <c r="J214" s="3"/>
      <c r="K214" s="3"/>
      <c r="L214" s="3"/>
      <c r="M214" s="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3:25" ht="37.5">
      <c r="C215" s="49" t="s">
        <v>87</v>
      </c>
      <c r="D215" s="40" t="s">
        <v>52</v>
      </c>
      <c r="E215" s="3"/>
      <c r="F215" s="3"/>
      <c r="G215" s="3"/>
      <c r="H215" s="3"/>
      <c r="I215" s="3"/>
      <c r="J215" s="3"/>
      <c r="K215" s="3"/>
      <c r="L215" s="3"/>
      <c r="M215" s="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3:25" ht="56.25">
      <c r="C216" s="50" t="s">
        <v>262</v>
      </c>
      <c r="D216" s="40" t="s">
        <v>89</v>
      </c>
      <c r="E216" s="3">
        <v>4.9</v>
      </c>
      <c r="F216" s="3">
        <v>24.1</v>
      </c>
      <c r="G216" s="3">
        <v>111.3</v>
      </c>
      <c r="H216" s="3">
        <v>14.5</v>
      </c>
      <c r="I216" s="3">
        <v>14</v>
      </c>
      <c r="J216" s="3">
        <v>14.8</v>
      </c>
      <c r="K216" s="3">
        <v>14.8</v>
      </c>
      <c r="L216" s="3">
        <v>14</v>
      </c>
      <c r="M216" s="4">
        <v>545.6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3:25" ht="37.5">
      <c r="C217" s="49" t="s">
        <v>87</v>
      </c>
      <c r="D217" s="40" t="s">
        <v>52</v>
      </c>
      <c r="E217" s="3" t="s">
        <v>2037</v>
      </c>
      <c r="F217" s="3">
        <f>F216/E216/103.7*10000</f>
        <v>474.28807588609214</v>
      </c>
      <c r="G217" s="3">
        <f>G216/F216/104.9*10000</f>
        <v>440.25331376651934</v>
      </c>
      <c r="H217" s="3">
        <f>H216/G216/104.9*10000</f>
        <v>12.41930662582856</v>
      </c>
      <c r="I217" s="3">
        <f>I216/G216/104.9*10000</f>
        <v>11.991054673213782</v>
      </c>
      <c r="J217" s="3">
        <f>J216/G216/104.45*10000</f>
        <v>12.730870684030542</v>
      </c>
      <c r="K217" s="3">
        <f>K216/H216/104.4*10000</f>
        <v>97.76720834984806</v>
      </c>
      <c r="L217" s="3">
        <f>L216/I216/104.1*10000</f>
        <v>96.06147934678195</v>
      </c>
      <c r="M217" s="4">
        <f>M216/J216/104.2*10000</f>
        <v>3537.8949006588164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3:25" ht="56.25">
      <c r="C218" s="49" t="s">
        <v>263</v>
      </c>
      <c r="D218" s="40" t="s">
        <v>89</v>
      </c>
      <c r="E218" s="3">
        <v>14.1</v>
      </c>
      <c r="F218" s="3">
        <v>15.2</v>
      </c>
      <c r="G218" s="3">
        <v>18</v>
      </c>
      <c r="H218" s="3">
        <v>9</v>
      </c>
      <c r="I218" s="3">
        <v>9</v>
      </c>
      <c r="J218" s="3">
        <v>9.3</v>
      </c>
      <c r="K218" s="3">
        <v>9.3</v>
      </c>
      <c r="L218" s="3">
        <v>9</v>
      </c>
      <c r="M218" s="4">
        <v>47</v>
      </c>
      <c r="N218" s="3">
        <v>3</v>
      </c>
      <c r="O218" s="3">
        <v>2.9</v>
      </c>
      <c r="P218" s="3">
        <v>3.2</v>
      </c>
      <c r="Q218" s="3">
        <v>6.9</v>
      </c>
      <c r="R218" s="3">
        <v>6</v>
      </c>
      <c r="S218" s="3">
        <v>9</v>
      </c>
      <c r="T218" s="3">
        <v>8</v>
      </c>
      <c r="U218" s="3">
        <v>7</v>
      </c>
      <c r="V218" s="3">
        <v>8.6</v>
      </c>
      <c r="W218" s="3">
        <v>10</v>
      </c>
      <c r="X218" s="3">
        <v>8.6</v>
      </c>
      <c r="Y218" s="3">
        <v>19</v>
      </c>
    </row>
    <row r="219" spans="3:25" ht="37.5">
      <c r="C219" s="49" t="s">
        <v>87</v>
      </c>
      <c r="D219" s="40" t="s">
        <v>52</v>
      </c>
      <c r="E219" s="3" t="s">
        <v>2038</v>
      </c>
      <c r="F219" s="3">
        <f>F218/E218/103.7*10000</f>
        <v>103.95508046260011</v>
      </c>
      <c r="G219" s="3">
        <f>G218/F218/104.9*10000</f>
        <v>112.88946866690083</v>
      </c>
      <c r="H219" s="3">
        <f>H218/G218/104.9*10000</f>
        <v>47.664442326024776</v>
      </c>
      <c r="I219" s="3">
        <f>I218/G218/104.9*10000</f>
        <v>47.664442326024776</v>
      </c>
      <c r="J219" s="3">
        <f>J218/G218/104.45*10000</f>
        <v>49.465453965214614</v>
      </c>
      <c r="K219" s="3">
        <f>K218/H218/104.4*10000</f>
        <v>98.97828863346106</v>
      </c>
      <c r="L219" s="3">
        <f>L218/I218/104.1*10000</f>
        <v>96.06147934678195</v>
      </c>
      <c r="M219" s="4">
        <f>M218/J218/104.2*10000</f>
        <v>485.0060883743008</v>
      </c>
      <c r="N219" s="3">
        <f>N218/K218/104.2*10000</f>
        <v>30.957835428146865</v>
      </c>
      <c r="O219" s="3">
        <f>O218/K218/104*10000</f>
        <v>29.98345740281224</v>
      </c>
      <c r="P219" s="3">
        <f>P218/M218/104.25*10000</f>
        <v>6.530945456400837</v>
      </c>
      <c r="Q219" s="3">
        <f>Q218/N218/104.3*10000</f>
        <v>220.51773729626083</v>
      </c>
      <c r="R219" s="3">
        <f>R218/O218/104*10000</f>
        <v>198.93899204244033</v>
      </c>
      <c r="S219" s="3">
        <f>S218/P218/104.35*10000</f>
        <v>269.52563488260665</v>
      </c>
      <c r="T219" s="3">
        <f>T218/Q218/104.4*10000</f>
        <v>111.05558331945137</v>
      </c>
      <c r="U219" s="3">
        <f>U218/R218/104.1*10000</f>
        <v>112.07172590457894</v>
      </c>
      <c r="V219" s="3">
        <f>V218/S218/104.4*10000</f>
        <v>91.5283099191145</v>
      </c>
      <c r="W219" s="3">
        <f>W218/T218/104.4*10000</f>
        <v>119.73180076628351</v>
      </c>
      <c r="X219" s="3">
        <f>X218/U218/104.1*10000</f>
        <v>118.01838891176065</v>
      </c>
      <c r="Y219" s="3">
        <f>Y218/V218/104.7*10000</f>
        <v>211.0126385464561</v>
      </c>
    </row>
    <row r="220" spans="3:25" ht="39.75" customHeight="1">
      <c r="C220" s="49" t="s">
        <v>264</v>
      </c>
      <c r="D220" s="40" t="s">
        <v>89</v>
      </c>
      <c r="E220" s="3">
        <v>2.9</v>
      </c>
      <c r="F220" s="3">
        <v>4.7</v>
      </c>
      <c r="G220" s="3">
        <v>0.5</v>
      </c>
      <c r="H220" s="3">
        <v>0.5</v>
      </c>
      <c r="I220" s="3">
        <v>0.5</v>
      </c>
      <c r="J220" s="3">
        <v>0.5</v>
      </c>
      <c r="K220" s="3">
        <v>0.5</v>
      </c>
      <c r="L220" s="3">
        <v>0.5</v>
      </c>
      <c r="M220" s="4">
        <v>0.5</v>
      </c>
      <c r="N220" s="3">
        <v>0.5</v>
      </c>
      <c r="O220" s="3">
        <v>0.5</v>
      </c>
      <c r="P220" s="3">
        <v>0.5</v>
      </c>
      <c r="Q220" s="3">
        <v>0.5</v>
      </c>
      <c r="R220" s="3">
        <v>0.5</v>
      </c>
      <c r="S220" s="3">
        <v>0.5</v>
      </c>
      <c r="T220" s="3">
        <v>0.5</v>
      </c>
      <c r="U220" s="3"/>
      <c r="V220" s="3">
        <v>0.5</v>
      </c>
      <c r="W220" s="3">
        <v>0.5</v>
      </c>
      <c r="X220" s="3">
        <v>0.5</v>
      </c>
      <c r="Y220" s="3">
        <v>0.5</v>
      </c>
    </row>
    <row r="221" spans="3:25" ht="39.75" customHeight="1">
      <c r="C221" s="49" t="s">
        <v>87</v>
      </c>
      <c r="D221" s="40" t="s">
        <v>52</v>
      </c>
      <c r="E221" s="3" t="s">
        <v>2033</v>
      </c>
      <c r="F221" s="3">
        <f>F220/E220/103.7*10000</f>
        <v>156.2863698334054</v>
      </c>
      <c r="G221" s="3">
        <f>G220/F220/104.9*10000</f>
        <v>10.141370707664848</v>
      </c>
      <c r="H221" s="3">
        <f>H220/G220/104.9*10000</f>
        <v>95.32888465204955</v>
      </c>
      <c r="I221" s="3">
        <f>I220/H220/104.9*10000</f>
        <v>95.32888465204955</v>
      </c>
      <c r="J221" s="3">
        <f>J220/G220/104.45*10000</f>
        <v>95.73958831977022</v>
      </c>
      <c r="K221" s="3">
        <f>K220/H220/104.4*10000</f>
        <v>95.78544061302681</v>
      </c>
      <c r="L221" s="3">
        <f>L220/I220/104.1*10000</f>
        <v>96.06147934678195</v>
      </c>
      <c r="M221" s="4">
        <f>M220/J220/104.2*10000</f>
        <v>95.96928982725527</v>
      </c>
      <c r="N221" s="3">
        <f>N220/K220/104.2*10000</f>
        <v>95.96928982725527</v>
      </c>
      <c r="O221" s="3">
        <f>O220/L220/104*10000</f>
        <v>96.15384615384616</v>
      </c>
      <c r="P221" s="3">
        <f>P220/M220/104.25*10000</f>
        <v>95.92326139088729</v>
      </c>
      <c r="Q221" s="3">
        <f>Q220/N220/104.3*10000</f>
        <v>95.87727708533079</v>
      </c>
      <c r="R221" s="3">
        <f>R220/O220/104*10000</f>
        <v>96.15384615384616</v>
      </c>
      <c r="S221" s="3">
        <f>S220/P220/104.35*10000</f>
        <v>95.83133684714902</v>
      </c>
      <c r="T221" s="3">
        <f>T220/Q220/104.4*10000</f>
        <v>95.78544061302681</v>
      </c>
      <c r="U221" s="3"/>
      <c r="V221" s="3">
        <f>V220/S220/104.4*10000</f>
        <v>95.78544061302681</v>
      </c>
      <c r="W221" s="3">
        <f>W220/T220/104.4*10000</f>
        <v>95.78544061302681</v>
      </c>
      <c r="X221" s="3" t="e">
        <f>X220/U220/104.1*10000</f>
        <v>#DIV/0!</v>
      </c>
      <c r="Y221" s="3">
        <f>Y220/V220/104.7*10000</f>
        <v>95.51098376313277</v>
      </c>
    </row>
    <row r="222" spans="3:25" ht="39.75" customHeight="1">
      <c r="C222" s="49" t="s">
        <v>265</v>
      </c>
      <c r="D222" s="40" t="s">
        <v>89</v>
      </c>
      <c r="E222" s="3">
        <v>1.2</v>
      </c>
      <c r="F222" s="3">
        <v>25.9</v>
      </c>
      <c r="G222" s="3">
        <v>17.5</v>
      </c>
      <c r="H222" s="3">
        <v>100</v>
      </c>
      <c r="I222" s="3">
        <v>100</v>
      </c>
      <c r="J222" s="3">
        <v>125.7</v>
      </c>
      <c r="K222" s="3">
        <v>125.7</v>
      </c>
      <c r="L222" s="3">
        <v>100</v>
      </c>
      <c r="M222" s="4">
        <v>109.7</v>
      </c>
      <c r="N222" s="3">
        <v>19</v>
      </c>
      <c r="O222" s="3">
        <v>20</v>
      </c>
      <c r="P222" s="3">
        <v>27.5</v>
      </c>
      <c r="Q222" s="3">
        <v>27.5</v>
      </c>
      <c r="R222" s="3">
        <v>15.9</v>
      </c>
      <c r="S222" s="3">
        <v>27.5</v>
      </c>
      <c r="T222" s="3">
        <v>2.5</v>
      </c>
      <c r="U222" s="3"/>
      <c r="V222" s="3">
        <v>4.5</v>
      </c>
      <c r="W222" s="3">
        <v>4.1</v>
      </c>
      <c r="X222" s="3"/>
      <c r="Y222" s="3">
        <v>4.5</v>
      </c>
    </row>
    <row r="223" spans="3:25" ht="39.75" customHeight="1">
      <c r="C223" s="49" t="s">
        <v>87</v>
      </c>
      <c r="D223" s="40" t="s">
        <v>52</v>
      </c>
      <c r="E223" s="3" t="s">
        <v>2032</v>
      </c>
      <c r="F223" s="3">
        <f>F222/E222/103.7*10000</f>
        <v>2081.324333011893</v>
      </c>
      <c r="G223" s="3">
        <f>G222/F222/104.9*10000</f>
        <v>64.41140854868215</v>
      </c>
      <c r="H223" s="3">
        <f>H222/G222/104.9*10000</f>
        <v>544.7364837259976</v>
      </c>
      <c r="I223" s="3">
        <f>I222/H222/104.9*10000</f>
        <v>95.32888465204955</v>
      </c>
      <c r="J223" s="3">
        <f>J222/G222/104.45*10000</f>
        <v>687.6837858168639</v>
      </c>
      <c r="K223" s="3">
        <f>K222/H222/104.4*10000</f>
        <v>120.40229885057471</v>
      </c>
      <c r="L223" s="3">
        <f>L222/I222/104.1*10000</f>
        <v>96.06147934678195</v>
      </c>
      <c r="M223" s="4">
        <f>M222/J222/104.2*10000</f>
        <v>83.75362843317346</v>
      </c>
      <c r="N223" s="3">
        <f>N222/K222/104.2*10000</f>
        <v>14.506097905472158</v>
      </c>
      <c r="O223" s="3">
        <f>O222/L222/104*10000</f>
        <v>19.230769230769234</v>
      </c>
      <c r="P223" s="3">
        <f>P222/M222/104.25*10000</f>
        <v>24.04639642889153</v>
      </c>
      <c r="Q223" s="3">
        <f>Q222/N222/104.3*10000</f>
        <v>138.76974314982087</v>
      </c>
      <c r="R223" s="3">
        <f>R222/O222/104*10000</f>
        <v>76.4423076923077</v>
      </c>
      <c r="S223" s="3">
        <f>S222/P222/104.35*10000</f>
        <v>95.83133684714902</v>
      </c>
      <c r="T223" s="3">
        <f>T222/Q222/104.4*10000</f>
        <v>8.707767328456983</v>
      </c>
      <c r="U223" s="3"/>
      <c r="V223" s="3">
        <f>V222/S222/104.4*10000</f>
        <v>15.67398119122257</v>
      </c>
      <c r="W223" s="3">
        <f>W222/T222/104.4*10000</f>
        <v>157.08812260536396</v>
      </c>
      <c r="X223" s="3"/>
      <c r="Y223" s="3">
        <f>Y222/V222/104.7*10000</f>
        <v>95.51098376313277</v>
      </c>
    </row>
    <row r="224" spans="3:25" ht="134.25" customHeight="1">
      <c r="C224" s="43" t="s">
        <v>91</v>
      </c>
      <c r="D224" s="11"/>
      <c r="E224" s="3">
        <v>239.4</v>
      </c>
      <c r="F224" s="3">
        <f aca="true" t="shared" si="39" ref="F224:K224">F225+F230</f>
        <v>1222.6</v>
      </c>
      <c r="G224" s="3">
        <f t="shared" si="39"/>
        <v>259.1</v>
      </c>
      <c r="H224" s="3">
        <f t="shared" si="39"/>
        <v>235.9</v>
      </c>
      <c r="I224" s="3">
        <f t="shared" si="39"/>
        <v>235.39999999999998</v>
      </c>
      <c r="J224" s="3">
        <f t="shared" si="39"/>
        <v>265.4</v>
      </c>
      <c r="K224" s="3">
        <f t="shared" si="39"/>
        <v>265.4</v>
      </c>
      <c r="L224" s="3">
        <f>L225+L230</f>
        <v>235.9</v>
      </c>
      <c r="M224" s="4">
        <f>M230+M225</f>
        <v>821.6999999999999</v>
      </c>
      <c r="N224" s="3">
        <f aca="true" t="shared" si="40" ref="N224:Y224">N225+N230</f>
        <v>134.401</v>
      </c>
      <c r="O224" s="3">
        <f t="shared" si="40"/>
        <v>126.80000000000001</v>
      </c>
      <c r="P224" s="3">
        <f t="shared" si="40"/>
        <v>147.901</v>
      </c>
      <c r="Q224" s="3">
        <f t="shared" si="40"/>
        <v>147.89999999999998</v>
      </c>
      <c r="R224" s="3">
        <f t="shared" si="40"/>
        <v>135</v>
      </c>
      <c r="S224" s="3">
        <f t="shared" si="40"/>
        <v>151</v>
      </c>
      <c r="T224" s="3">
        <f t="shared" si="40"/>
        <v>120.30000000000001</v>
      </c>
      <c r="U224" s="3">
        <f t="shared" si="40"/>
        <v>98.60000000000001</v>
      </c>
      <c r="V224" s="3">
        <f t="shared" si="40"/>
        <v>123.9</v>
      </c>
      <c r="W224" s="3">
        <f t="shared" si="40"/>
        <v>123.9</v>
      </c>
      <c r="X224" s="3">
        <f t="shared" si="40"/>
        <v>100</v>
      </c>
      <c r="Y224" s="3">
        <f t="shared" si="40"/>
        <v>134.3</v>
      </c>
    </row>
    <row r="225" spans="3:25" ht="18.75">
      <c r="C225" s="39" t="s">
        <v>92</v>
      </c>
      <c r="D225" s="11" t="s">
        <v>93</v>
      </c>
      <c r="E225" s="3">
        <v>102</v>
      </c>
      <c r="F225" s="3">
        <v>1107.5</v>
      </c>
      <c r="G225" s="3">
        <v>103.6</v>
      </c>
      <c r="H225" s="3">
        <v>103.6</v>
      </c>
      <c r="I225" s="3">
        <v>103.6</v>
      </c>
      <c r="J225" s="4">
        <v>107.3</v>
      </c>
      <c r="K225" s="4">
        <v>107.3</v>
      </c>
      <c r="L225" s="3">
        <v>103.6</v>
      </c>
      <c r="M225" s="4">
        <v>111</v>
      </c>
      <c r="N225" s="3">
        <v>103.4</v>
      </c>
      <c r="O225" s="3">
        <v>103.4</v>
      </c>
      <c r="P225" s="3">
        <v>107.3</v>
      </c>
      <c r="Q225" s="3">
        <v>103.6</v>
      </c>
      <c r="R225" s="3">
        <v>103.6</v>
      </c>
      <c r="S225" s="3">
        <v>103.6</v>
      </c>
      <c r="T225" s="3">
        <v>99.9</v>
      </c>
      <c r="U225" s="3">
        <v>82.7</v>
      </c>
      <c r="V225" s="3">
        <v>99.9</v>
      </c>
      <c r="W225" s="3">
        <v>99.9</v>
      </c>
      <c r="X225" s="3">
        <v>82</v>
      </c>
      <c r="Y225" s="3">
        <v>99.9</v>
      </c>
    </row>
    <row r="226" spans="3:25" ht="18.75">
      <c r="C226" s="39" t="s">
        <v>94</v>
      </c>
      <c r="D226" s="11" t="s">
        <v>93</v>
      </c>
      <c r="E226" s="3"/>
      <c r="F226" s="3"/>
      <c r="G226" s="3"/>
      <c r="H226" s="3"/>
      <c r="I226" s="3"/>
      <c r="J226" s="4"/>
      <c r="K226" s="4"/>
      <c r="L226" s="3"/>
      <c r="M226" s="4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3:25" ht="18.75">
      <c r="C227" s="13" t="s">
        <v>95</v>
      </c>
      <c r="D227" s="11" t="s">
        <v>93</v>
      </c>
      <c r="E227" s="3"/>
      <c r="F227" s="3"/>
      <c r="G227" s="3"/>
      <c r="H227" s="3"/>
      <c r="I227" s="3"/>
      <c r="J227" s="4"/>
      <c r="K227" s="4"/>
      <c r="L227" s="3"/>
      <c r="M227" s="4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3:25" ht="18.75">
      <c r="C228" s="13" t="s">
        <v>96</v>
      </c>
      <c r="D228" s="11" t="s">
        <v>93</v>
      </c>
      <c r="E228" s="3"/>
      <c r="F228" s="3"/>
      <c r="G228" s="3"/>
      <c r="H228" s="3"/>
      <c r="I228" s="3"/>
      <c r="J228" s="4"/>
      <c r="K228" s="4"/>
      <c r="L228" s="3"/>
      <c r="M228" s="4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3:25" ht="18.75">
      <c r="C229" s="13" t="s">
        <v>97</v>
      </c>
      <c r="D229" s="11" t="s">
        <v>93</v>
      </c>
      <c r="E229" s="3"/>
      <c r="F229" s="3"/>
      <c r="G229" s="3"/>
      <c r="H229" s="3"/>
      <c r="I229" s="3"/>
      <c r="J229" s="4"/>
      <c r="K229" s="4"/>
      <c r="L229" s="3"/>
      <c r="M229" s="4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3:25" ht="18.75">
      <c r="C230" s="13" t="s">
        <v>98</v>
      </c>
      <c r="D230" s="11" t="s">
        <v>93</v>
      </c>
      <c r="E230" s="3">
        <v>137.4</v>
      </c>
      <c r="F230" s="3">
        <f>F232+F233+F234</f>
        <v>115.1</v>
      </c>
      <c r="G230" s="3">
        <f>G232+G233+G234</f>
        <v>155.5</v>
      </c>
      <c r="H230" s="4">
        <f>H232+H233+H234</f>
        <v>132.3</v>
      </c>
      <c r="I230" s="4">
        <f>I232+I233+I234</f>
        <v>131.79999999999998</v>
      </c>
      <c r="J230" s="4">
        <v>158.1</v>
      </c>
      <c r="K230" s="4">
        <v>158.1</v>
      </c>
      <c r="L230" s="4">
        <f>L232+L233+L234</f>
        <v>132.3</v>
      </c>
      <c r="M230" s="4">
        <f>M232+M233+M234</f>
        <v>710.6999999999999</v>
      </c>
      <c r="N230" s="3">
        <f>N232+N234+N233</f>
        <v>31.001</v>
      </c>
      <c r="O230" s="3">
        <f>O232+O233+O234</f>
        <v>23.4</v>
      </c>
      <c r="P230" s="3">
        <f>P232+P234+P233</f>
        <v>40.601</v>
      </c>
      <c r="Q230" s="3">
        <f>Q232+Q233+Q234</f>
        <v>44.3</v>
      </c>
      <c r="R230" s="3">
        <f>R232+R233+R234</f>
        <v>31.4</v>
      </c>
      <c r="S230" s="3">
        <f>S232+S233</f>
        <v>47.4</v>
      </c>
      <c r="T230" s="3">
        <f>T232+T233</f>
        <v>20.4</v>
      </c>
      <c r="U230" s="3">
        <f>U232+U233</f>
        <v>15.9</v>
      </c>
      <c r="V230" s="3">
        <f>V232+V233</f>
        <v>24</v>
      </c>
      <c r="W230" s="3">
        <f>W232+W233+W234</f>
        <v>24</v>
      </c>
      <c r="X230" s="3">
        <f>X232+X233+X234</f>
        <v>18</v>
      </c>
      <c r="Y230" s="3">
        <f>Y232+Y233+Y234</f>
        <v>34.4</v>
      </c>
    </row>
    <row r="231" spans="3:25" ht="18.75">
      <c r="C231" s="13" t="s">
        <v>33</v>
      </c>
      <c r="D231" s="11"/>
      <c r="E231" s="3"/>
      <c r="F231" s="3"/>
      <c r="G231" s="3"/>
      <c r="H231" s="4"/>
      <c r="I231" s="4"/>
      <c r="J231" s="4"/>
      <c r="K231" s="4"/>
      <c r="L231" s="4"/>
      <c r="M231" s="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3:25" ht="18.75">
      <c r="C232" s="39" t="s">
        <v>99</v>
      </c>
      <c r="D232" s="11" t="s">
        <v>93</v>
      </c>
      <c r="E232" s="3">
        <v>6</v>
      </c>
      <c r="F232" s="3">
        <v>6</v>
      </c>
      <c r="G232" s="3">
        <v>76</v>
      </c>
      <c r="H232" s="4">
        <v>13.1</v>
      </c>
      <c r="I232" s="4">
        <v>13</v>
      </c>
      <c r="J232" s="4">
        <v>15.6</v>
      </c>
      <c r="K232" s="4">
        <v>15.6</v>
      </c>
      <c r="L232" s="4">
        <v>13.1</v>
      </c>
      <c r="M232" s="4">
        <v>593.4</v>
      </c>
      <c r="N232" s="3">
        <v>2.7</v>
      </c>
      <c r="O232" s="3">
        <v>2.2</v>
      </c>
      <c r="P232" s="3">
        <v>3.6</v>
      </c>
      <c r="Q232" s="3">
        <v>3.5</v>
      </c>
      <c r="R232" s="3">
        <v>2.5</v>
      </c>
      <c r="S232" s="3">
        <v>3.8</v>
      </c>
      <c r="T232" s="3">
        <v>3.2</v>
      </c>
      <c r="U232" s="3">
        <v>2.5</v>
      </c>
      <c r="V232" s="3">
        <v>3.8</v>
      </c>
      <c r="W232" s="3">
        <v>2.7</v>
      </c>
      <c r="X232" s="3">
        <v>2</v>
      </c>
      <c r="Y232" s="3">
        <v>3.8</v>
      </c>
    </row>
    <row r="233" spans="3:25" ht="18.75">
      <c r="C233" s="39" t="s">
        <v>100</v>
      </c>
      <c r="D233" s="11" t="s">
        <v>93</v>
      </c>
      <c r="E233" s="3">
        <v>123.7</v>
      </c>
      <c r="F233" s="3">
        <v>100.8</v>
      </c>
      <c r="G233" s="3">
        <v>74.5</v>
      </c>
      <c r="H233" s="4">
        <v>110.4</v>
      </c>
      <c r="I233" s="4">
        <v>110.1</v>
      </c>
      <c r="J233" s="4">
        <v>131.8</v>
      </c>
      <c r="K233" s="4">
        <v>131.8</v>
      </c>
      <c r="L233" s="4">
        <v>110.4</v>
      </c>
      <c r="M233" s="4">
        <v>115.3</v>
      </c>
      <c r="N233" s="3">
        <v>28.3</v>
      </c>
      <c r="O233" s="3">
        <v>21.2</v>
      </c>
      <c r="P233" s="3">
        <v>37</v>
      </c>
      <c r="Q233" s="3">
        <v>40.8</v>
      </c>
      <c r="R233" s="3">
        <v>28.9</v>
      </c>
      <c r="S233" s="3">
        <v>43.6</v>
      </c>
      <c r="T233" s="3">
        <v>17.2</v>
      </c>
      <c r="U233" s="3">
        <v>13.4</v>
      </c>
      <c r="V233" s="3">
        <v>20.2</v>
      </c>
      <c r="W233" s="3">
        <v>21.3</v>
      </c>
      <c r="X233" s="3">
        <v>16</v>
      </c>
      <c r="Y233" s="3">
        <v>30.6</v>
      </c>
    </row>
    <row r="234" spans="3:25" ht="18.75">
      <c r="C234" s="39" t="s">
        <v>101</v>
      </c>
      <c r="D234" s="11" t="s">
        <v>93</v>
      </c>
      <c r="E234" s="3">
        <v>7.7</v>
      </c>
      <c r="F234" s="3">
        <v>8.3</v>
      </c>
      <c r="G234" s="3">
        <v>5</v>
      </c>
      <c r="H234" s="4">
        <v>8.8</v>
      </c>
      <c r="I234" s="4">
        <v>8.7</v>
      </c>
      <c r="J234" s="4">
        <v>10.7</v>
      </c>
      <c r="K234" s="4">
        <v>10.7</v>
      </c>
      <c r="L234" s="4">
        <v>8.8</v>
      </c>
      <c r="M234" s="4">
        <v>2</v>
      </c>
      <c r="N234" s="3">
        <v>0.001</v>
      </c>
      <c r="O234" s="3">
        <v>0</v>
      </c>
      <c r="P234" s="3">
        <v>0.001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</row>
    <row r="235" spans="3:25" ht="18.75">
      <c r="C235" s="13" t="s">
        <v>102</v>
      </c>
      <c r="D235" s="11" t="s">
        <v>93</v>
      </c>
      <c r="E235" s="3"/>
      <c r="F235" s="3"/>
      <c r="G235" s="3"/>
      <c r="H235" s="4"/>
      <c r="I235" s="4"/>
      <c r="J235" s="4"/>
      <c r="K235" s="4"/>
      <c r="L235" s="3"/>
      <c r="M235" s="4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3:25" ht="19.5" customHeight="1">
      <c r="C236" s="39" t="s">
        <v>103</v>
      </c>
      <c r="D236" s="11" t="s">
        <v>93</v>
      </c>
      <c r="E236" s="3"/>
      <c r="F236" s="3"/>
      <c r="G236" s="3"/>
      <c r="H236" s="3"/>
      <c r="I236" s="3"/>
      <c r="J236" s="3"/>
      <c r="K236" s="4"/>
      <c r="L236" s="3"/>
      <c r="M236" s="4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3:25" ht="18.75">
      <c r="C237" s="39" t="s">
        <v>104</v>
      </c>
      <c r="D237" s="40" t="s">
        <v>56</v>
      </c>
      <c r="E237" s="3"/>
      <c r="F237" s="3"/>
      <c r="G237" s="3"/>
      <c r="H237" s="3"/>
      <c r="I237" s="3"/>
      <c r="J237" s="3"/>
      <c r="K237" s="4"/>
      <c r="L237" s="3"/>
      <c r="M237" s="4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3:26" ht="103.5" customHeight="1">
      <c r="C238" s="27" t="s">
        <v>208</v>
      </c>
      <c r="D238" s="11" t="s">
        <v>16</v>
      </c>
      <c r="E238" s="3"/>
      <c r="F238" s="3">
        <v>46.9</v>
      </c>
      <c r="G238" s="3">
        <f>G240+G241</f>
        <v>118.4</v>
      </c>
      <c r="H238" s="4">
        <f>H240+H241</f>
        <v>22.2</v>
      </c>
      <c r="I238" s="4">
        <f>I240+I241</f>
        <v>21.6</v>
      </c>
      <c r="J238" s="4">
        <f>J240+J241</f>
        <v>23.799999999999997</v>
      </c>
      <c r="K238" s="4">
        <f>K240+K241</f>
        <v>23.799999999999997</v>
      </c>
      <c r="L238" s="3">
        <v>22.2</v>
      </c>
      <c r="M238" s="4">
        <f aca="true" t="shared" si="41" ref="M238:Y238">M240+M241</f>
        <v>635.1999999999999</v>
      </c>
      <c r="N238" s="3">
        <f t="shared" si="41"/>
        <v>10</v>
      </c>
      <c r="O238" s="3">
        <f t="shared" si="41"/>
        <v>9.5</v>
      </c>
      <c r="P238" s="3">
        <f t="shared" si="41"/>
        <v>10.9</v>
      </c>
      <c r="Q238" s="3">
        <f t="shared" si="41"/>
        <v>11.5</v>
      </c>
      <c r="R238" s="3">
        <f t="shared" si="41"/>
        <v>10.5</v>
      </c>
      <c r="S238" s="3">
        <f t="shared" si="41"/>
        <v>11.899999999999999</v>
      </c>
      <c r="T238" s="3">
        <f t="shared" si="41"/>
        <v>12.2</v>
      </c>
      <c r="U238" s="3">
        <f t="shared" si="41"/>
        <v>10.5</v>
      </c>
      <c r="V238" s="3">
        <f t="shared" si="41"/>
        <v>14.899999999999999</v>
      </c>
      <c r="W238" s="3">
        <f t="shared" si="41"/>
        <v>12.7</v>
      </c>
      <c r="X238" s="3">
        <f t="shared" si="41"/>
        <v>10</v>
      </c>
      <c r="Y238" s="3">
        <f t="shared" si="41"/>
        <v>14.899999999999999</v>
      </c>
      <c r="Z238" s="51"/>
    </row>
    <row r="239" spans="3:25" ht="18.75">
      <c r="C239" s="13" t="s">
        <v>105</v>
      </c>
      <c r="D239" s="11"/>
      <c r="E239" s="3"/>
      <c r="F239" s="3"/>
      <c r="G239" s="3" t="s">
        <v>127</v>
      </c>
      <c r="H239" s="4"/>
      <c r="I239" s="4"/>
      <c r="J239" s="4"/>
      <c r="K239" s="4"/>
      <c r="L239" s="3"/>
      <c r="M239" s="4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3:25" ht="18.75">
      <c r="C240" s="13" t="s">
        <v>106</v>
      </c>
      <c r="D240" s="11" t="s">
        <v>16</v>
      </c>
      <c r="E240" s="3"/>
      <c r="F240" s="3">
        <v>5.2</v>
      </c>
      <c r="G240" s="3">
        <v>76</v>
      </c>
      <c r="H240" s="4">
        <v>12.6</v>
      </c>
      <c r="I240" s="4">
        <v>12</v>
      </c>
      <c r="J240" s="4">
        <v>14.2</v>
      </c>
      <c r="K240" s="4">
        <v>14.2</v>
      </c>
      <c r="L240" s="3">
        <v>12.6</v>
      </c>
      <c r="M240" s="4">
        <v>593.4</v>
      </c>
      <c r="N240" s="3">
        <v>2.7</v>
      </c>
      <c r="O240" s="3">
        <v>2.2</v>
      </c>
      <c r="P240" s="3">
        <v>3.6</v>
      </c>
      <c r="Q240" s="3">
        <v>3.5</v>
      </c>
      <c r="R240" s="3">
        <v>2.5</v>
      </c>
      <c r="S240" s="3">
        <v>3.8</v>
      </c>
      <c r="T240" s="3">
        <v>3.2</v>
      </c>
      <c r="U240" s="3">
        <v>2.5</v>
      </c>
      <c r="V240" s="3">
        <v>3.8</v>
      </c>
      <c r="W240" s="3">
        <v>2.7</v>
      </c>
      <c r="X240" s="3">
        <v>2</v>
      </c>
      <c r="Y240" s="3">
        <v>3.8</v>
      </c>
    </row>
    <row r="241" spans="3:25" ht="18.75">
      <c r="C241" s="13" t="s">
        <v>107</v>
      </c>
      <c r="D241" s="11" t="s">
        <v>16</v>
      </c>
      <c r="E241" s="3"/>
      <c r="F241" s="3">
        <v>41.7</v>
      </c>
      <c r="G241" s="3">
        <v>42.4</v>
      </c>
      <c r="H241" s="4">
        <v>9.6</v>
      </c>
      <c r="I241" s="4">
        <v>9.6</v>
      </c>
      <c r="J241" s="4">
        <v>9.6</v>
      </c>
      <c r="K241" s="4">
        <v>9.6</v>
      </c>
      <c r="L241" s="3">
        <v>9.6</v>
      </c>
      <c r="M241" s="4">
        <v>41.8</v>
      </c>
      <c r="N241" s="3">
        <v>7.3</v>
      </c>
      <c r="O241" s="3">
        <v>7.3</v>
      </c>
      <c r="P241" s="3">
        <v>7.3</v>
      </c>
      <c r="Q241" s="3">
        <v>8</v>
      </c>
      <c r="R241" s="3">
        <v>8</v>
      </c>
      <c r="S241" s="3">
        <v>8.1</v>
      </c>
      <c r="T241" s="3">
        <v>9</v>
      </c>
      <c r="U241" s="3">
        <v>8</v>
      </c>
      <c r="V241" s="3">
        <v>11.1</v>
      </c>
      <c r="W241" s="3">
        <v>10</v>
      </c>
      <c r="X241" s="3">
        <v>8</v>
      </c>
      <c r="Y241" s="3">
        <v>11.1</v>
      </c>
    </row>
    <row r="242" spans="3:25" ht="57.75" customHeight="1">
      <c r="C242" s="25" t="s">
        <v>2002</v>
      </c>
      <c r="D242" s="14"/>
      <c r="E242" s="3"/>
      <c r="F242" s="3"/>
      <c r="G242" s="3"/>
      <c r="H242" s="3"/>
      <c r="I242" s="3"/>
      <c r="J242" s="3"/>
      <c r="K242" s="3"/>
      <c r="L242" s="3"/>
      <c r="M242" s="4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3:25" ht="37.5">
      <c r="C243" s="52" t="s">
        <v>12</v>
      </c>
      <c r="D243" s="14" t="s">
        <v>16</v>
      </c>
      <c r="E243" s="3">
        <v>553.2</v>
      </c>
      <c r="F243" s="3">
        <v>566.8</v>
      </c>
      <c r="G243" s="3">
        <v>617.04</v>
      </c>
      <c r="H243" s="3">
        <v>617.1</v>
      </c>
      <c r="I243" s="3">
        <v>617.03</v>
      </c>
      <c r="J243" s="3">
        <v>621.2</v>
      </c>
      <c r="K243" s="3">
        <v>624.7</v>
      </c>
      <c r="L243" s="3">
        <v>621.2</v>
      </c>
      <c r="M243" s="4">
        <v>625.27</v>
      </c>
      <c r="N243" s="3">
        <v>626.2</v>
      </c>
      <c r="O243" s="3">
        <v>625.27</v>
      </c>
      <c r="P243" s="3">
        <v>628.29</v>
      </c>
      <c r="Q243" s="3">
        <v>628.48</v>
      </c>
      <c r="R243" s="3">
        <v>628.29</v>
      </c>
      <c r="S243" s="3">
        <v>628.72</v>
      </c>
      <c r="T243" s="3">
        <v>628.75</v>
      </c>
      <c r="U243" s="3">
        <v>628.72</v>
      </c>
      <c r="V243" s="3">
        <v>629.78</v>
      </c>
      <c r="W243" s="3">
        <v>629.92</v>
      </c>
      <c r="X243" s="3">
        <v>629.78</v>
      </c>
      <c r="Y243" s="3">
        <v>629.93</v>
      </c>
    </row>
    <row r="244" spans="3:25" ht="18.75">
      <c r="C244" s="53" t="s">
        <v>203</v>
      </c>
      <c r="D244" s="54" t="s">
        <v>108</v>
      </c>
      <c r="E244" s="3">
        <v>87.04</v>
      </c>
      <c r="F244" s="3">
        <v>87.6</v>
      </c>
      <c r="G244" s="3">
        <v>91.78</v>
      </c>
      <c r="H244" s="3">
        <v>91.8</v>
      </c>
      <c r="I244" s="3">
        <v>91.78</v>
      </c>
      <c r="J244" s="3">
        <v>92</v>
      </c>
      <c r="K244" s="3">
        <v>94.2</v>
      </c>
      <c r="L244" s="3">
        <v>92</v>
      </c>
      <c r="M244" s="4">
        <v>94.37</v>
      </c>
      <c r="N244" s="3">
        <v>95</v>
      </c>
      <c r="O244" s="3">
        <v>94.37</v>
      </c>
      <c r="P244" s="3">
        <v>96.59</v>
      </c>
      <c r="Q244" s="3">
        <v>96.68</v>
      </c>
      <c r="R244" s="3">
        <v>96.59</v>
      </c>
      <c r="S244" s="3">
        <v>96.82</v>
      </c>
      <c r="T244" s="3">
        <v>96.85</v>
      </c>
      <c r="U244" s="3">
        <v>96.82</v>
      </c>
      <c r="V244" s="3">
        <v>96.88</v>
      </c>
      <c r="W244" s="3">
        <v>96.92</v>
      </c>
      <c r="X244" s="3">
        <v>96.88</v>
      </c>
      <c r="Y244" s="3">
        <v>96.95</v>
      </c>
    </row>
    <row r="245" spans="3:25" ht="37.5">
      <c r="C245" s="55" t="s">
        <v>0</v>
      </c>
      <c r="D245" s="54" t="s">
        <v>108</v>
      </c>
      <c r="E245" s="3">
        <v>73.4</v>
      </c>
      <c r="F245" s="3">
        <v>73.09</v>
      </c>
      <c r="G245" s="3">
        <v>78.55</v>
      </c>
      <c r="H245" s="3">
        <v>78.6</v>
      </c>
      <c r="I245" s="3">
        <v>78.55</v>
      </c>
      <c r="J245" s="3">
        <v>84.4</v>
      </c>
      <c r="K245" s="3">
        <v>87</v>
      </c>
      <c r="L245" s="3">
        <v>84.4</v>
      </c>
      <c r="M245" s="4">
        <v>87.16</v>
      </c>
      <c r="N245" s="3">
        <v>88</v>
      </c>
      <c r="O245" s="3">
        <v>87.16</v>
      </c>
      <c r="P245" s="3">
        <v>89.73</v>
      </c>
      <c r="Q245" s="3">
        <v>89.88</v>
      </c>
      <c r="R245" s="3">
        <v>89.73</v>
      </c>
      <c r="S245" s="3">
        <v>89.92</v>
      </c>
      <c r="T245" s="3">
        <v>89.94</v>
      </c>
      <c r="U245" s="3">
        <v>89.92</v>
      </c>
      <c r="V245" s="3">
        <v>89.96</v>
      </c>
      <c r="W245" s="3">
        <v>89.98</v>
      </c>
      <c r="X245" s="3">
        <v>89.96</v>
      </c>
      <c r="Y245" s="3">
        <v>90</v>
      </c>
    </row>
    <row r="246" spans="3:25" ht="18.75">
      <c r="C246" s="53" t="s">
        <v>33</v>
      </c>
      <c r="D246" s="54"/>
      <c r="E246" s="3"/>
      <c r="F246" s="3"/>
      <c r="G246" s="3"/>
      <c r="H246" s="3"/>
      <c r="I246" s="3"/>
      <c r="J246" s="3"/>
      <c r="K246" s="3"/>
      <c r="L246" s="3"/>
      <c r="M246" s="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3:25" ht="18.75">
      <c r="C247" s="53" t="s">
        <v>2</v>
      </c>
      <c r="D247" s="54" t="s">
        <v>108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3:25" ht="18.75">
      <c r="C248" s="53" t="s">
        <v>3</v>
      </c>
      <c r="D248" s="54" t="s">
        <v>108</v>
      </c>
      <c r="E248" s="3">
        <v>40.11</v>
      </c>
      <c r="F248" s="3">
        <v>40.19</v>
      </c>
      <c r="G248" s="3">
        <v>42.79</v>
      </c>
      <c r="H248" s="3">
        <v>42.8</v>
      </c>
      <c r="I248" s="3">
        <v>42.79</v>
      </c>
      <c r="J248" s="3">
        <v>45.07</v>
      </c>
      <c r="K248" s="3">
        <v>46</v>
      </c>
      <c r="L248" s="3">
        <v>45.07</v>
      </c>
      <c r="M248" s="4">
        <v>46.27</v>
      </c>
      <c r="N248" s="3">
        <v>47</v>
      </c>
      <c r="O248" s="3">
        <v>46.27</v>
      </c>
      <c r="P248" s="3">
        <v>47.66</v>
      </c>
      <c r="Q248" s="3">
        <v>47.9</v>
      </c>
      <c r="R248" s="3">
        <v>47.66</v>
      </c>
      <c r="S248" s="3">
        <v>48</v>
      </c>
      <c r="T248" s="3">
        <v>48.2</v>
      </c>
      <c r="U248" s="3">
        <v>48</v>
      </c>
      <c r="V248" s="3">
        <v>48.3</v>
      </c>
      <c r="W248" s="3">
        <v>48.5</v>
      </c>
      <c r="X248" s="3">
        <v>48.3</v>
      </c>
      <c r="Y248" s="3">
        <v>48.8</v>
      </c>
    </row>
    <row r="249" spans="3:25" ht="18.75">
      <c r="C249" s="53" t="s">
        <v>4</v>
      </c>
      <c r="D249" s="54" t="s">
        <v>108</v>
      </c>
      <c r="E249" s="3"/>
      <c r="F249" s="3"/>
      <c r="G249" s="3"/>
      <c r="H249" s="3"/>
      <c r="I249" s="3"/>
      <c r="J249" s="3"/>
      <c r="K249" s="3"/>
      <c r="L249" s="3"/>
      <c r="M249" s="4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3:25" ht="18" customHeight="1">
      <c r="C250" s="53" t="s">
        <v>49</v>
      </c>
      <c r="D250" s="54" t="s">
        <v>108</v>
      </c>
      <c r="E250" s="3">
        <v>14.35</v>
      </c>
      <c r="F250" s="3">
        <v>11.78</v>
      </c>
      <c r="G250" s="3">
        <v>11.51</v>
      </c>
      <c r="H250" s="3">
        <v>11.52</v>
      </c>
      <c r="I250" s="3">
        <v>11.51</v>
      </c>
      <c r="J250" s="3">
        <v>12.98</v>
      </c>
      <c r="K250" s="3">
        <v>13</v>
      </c>
      <c r="L250" s="3">
        <v>12.98</v>
      </c>
      <c r="M250" s="4">
        <v>13.66</v>
      </c>
      <c r="N250" s="3">
        <v>13.66</v>
      </c>
      <c r="O250" s="3">
        <v>13.66</v>
      </c>
      <c r="P250" s="3">
        <v>13.66</v>
      </c>
      <c r="Q250" s="3">
        <v>13.66</v>
      </c>
      <c r="R250" s="3">
        <v>13.66</v>
      </c>
      <c r="S250" s="3">
        <v>13.66</v>
      </c>
      <c r="T250" s="3">
        <v>13.68</v>
      </c>
      <c r="U250" s="3">
        <v>13.66</v>
      </c>
      <c r="V250" s="3">
        <v>13.7</v>
      </c>
      <c r="W250" s="3">
        <v>13.72</v>
      </c>
      <c r="X250" s="3">
        <v>13.7</v>
      </c>
      <c r="Y250" s="3">
        <v>13.74</v>
      </c>
    </row>
    <row r="251" spans="3:25" ht="37.5">
      <c r="C251" s="53" t="s">
        <v>5</v>
      </c>
      <c r="D251" s="54" t="s">
        <v>108</v>
      </c>
      <c r="E251" s="3"/>
      <c r="F251" s="3"/>
      <c r="G251" s="3">
        <v>4.57</v>
      </c>
      <c r="H251" s="3">
        <v>4.6</v>
      </c>
      <c r="I251" s="3">
        <v>4.57</v>
      </c>
      <c r="J251" s="3">
        <v>6.5</v>
      </c>
      <c r="K251" s="3">
        <v>6.8</v>
      </c>
      <c r="L251" s="3">
        <v>6.5</v>
      </c>
      <c r="M251" s="4">
        <v>7</v>
      </c>
      <c r="N251" s="3">
        <v>7.1</v>
      </c>
      <c r="O251" s="3">
        <v>7</v>
      </c>
      <c r="P251" s="3">
        <v>7.5</v>
      </c>
      <c r="Q251" s="3">
        <v>7.55</v>
      </c>
      <c r="R251" s="3">
        <v>7.5</v>
      </c>
      <c r="S251" s="3">
        <v>7.6</v>
      </c>
      <c r="T251" s="3">
        <v>7.63</v>
      </c>
      <c r="U251" s="3">
        <v>7.6</v>
      </c>
      <c r="V251" s="3">
        <v>7.65</v>
      </c>
      <c r="W251" s="3">
        <v>7.66</v>
      </c>
      <c r="X251" s="3">
        <v>7.65</v>
      </c>
      <c r="Y251" s="3">
        <v>7.68</v>
      </c>
    </row>
    <row r="252" spans="3:25" ht="18.75">
      <c r="C252" s="53" t="s">
        <v>6</v>
      </c>
      <c r="D252" s="54" t="s">
        <v>108</v>
      </c>
      <c r="E252" s="3">
        <v>1.56</v>
      </c>
      <c r="F252" s="3">
        <v>2.19</v>
      </c>
      <c r="G252" s="3">
        <v>0.8</v>
      </c>
      <c r="H252" s="3">
        <v>0.8</v>
      </c>
      <c r="I252" s="3">
        <v>0.8</v>
      </c>
      <c r="J252" s="3">
        <v>0.8</v>
      </c>
      <c r="K252" s="3">
        <v>0.8</v>
      </c>
      <c r="L252" s="3">
        <v>0.8</v>
      </c>
      <c r="M252" s="4">
        <v>0.81</v>
      </c>
      <c r="N252" s="3">
        <v>0.83</v>
      </c>
      <c r="O252" s="3">
        <v>0.81</v>
      </c>
      <c r="P252" s="3">
        <v>0.85</v>
      </c>
      <c r="Q252" s="3">
        <v>0.85</v>
      </c>
      <c r="R252" s="3">
        <v>0.85</v>
      </c>
      <c r="S252" s="3">
        <v>0.86</v>
      </c>
      <c r="T252" s="3">
        <v>0.88</v>
      </c>
      <c r="U252" s="3">
        <v>0.86</v>
      </c>
      <c r="V252" s="3">
        <v>0.89</v>
      </c>
      <c r="W252" s="3">
        <v>0.89</v>
      </c>
      <c r="X252" s="3">
        <v>0.89</v>
      </c>
      <c r="Y252" s="3">
        <v>0.9</v>
      </c>
    </row>
    <row r="253" spans="3:25" ht="18.75">
      <c r="C253" s="53" t="s">
        <v>7</v>
      </c>
      <c r="D253" s="54" t="s">
        <v>108</v>
      </c>
      <c r="E253" s="3"/>
      <c r="F253" s="3"/>
      <c r="G253" s="3"/>
      <c r="H253" s="3"/>
      <c r="I253" s="3"/>
      <c r="J253" s="3"/>
      <c r="K253" s="3"/>
      <c r="L253" s="3"/>
      <c r="M253" s="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3:25" ht="18.75">
      <c r="C254" s="53" t="s">
        <v>8</v>
      </c>
      <c r="D254" s="54" t="s">
        <v>108</v>
      </c>
      <c r="E254" s="3"/>
      <c r="F254" s="3"/>
      <c r="G254" s="3"/>
      <c r="H254" s="3"/>
      <c r="I254" s="3"/>
      <c r="J254" s="3"/>
      <c r="K254" s="3"/>
      <c r="L254" s="3"/>
      <c r="M254" s="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3:25" ht="18.75">
      <c r="C255" s="53" t="s">
        <v>9</v>
      </c>
      <c r="D255" s="54" t="s">
        <v>108</v>
      </c>
      <c r="E255" s="3"/>
      <c r="F255" s="3"/>
      <c r="G255" s="3"/>
      <c r="H255" s="3"/>
      <c r="I255" s="3"/>
      <c r="J255" s="3"/>
      <c r="K255" s="3"/>
      <c r="L255" s="3"/>
      <c r="M255" s="4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3:25" ht="18.75">
      <c r="C256" s="53" t="s">
        <v>10</v>
      </c>
      <c r="D256" s="54" t="s">
        <v>108</v>
      </c>
      <c r="E256" s="3">
        <v>8.53</v>
      </c>
      <c r="F256" s="3">
        <v>9.76</v>
      </c>
      <c r="G256" s="3">
        <v>9.1</v>
      </c>
      <c r="H256" s="3">
        <v>9.1</v>
      </c>
      <c r="I256" s="3">
        <v>9.2</v>
      </c>
      <c r="J256" s="3">
        <v>9.26</v>
      </c>
      <c r="K256" s="3">
        <v>9.3</v>
      </c>
      <c r="L256" s="3">
        <v>9.26</v>
      </c>
      <c r="M256" s="4">
        <v>9.5</v>
      </c>
      <c r="N256" s="3">
        <v>9.7</v>
      </c>
      <c r="O256" s="3">
        <v>9.5</v>
      </c>
      <c r="P256" s="3">
        <v>10</v>
      </c>
      <c r="Q256" s="3">
        <v>10.04</v>
      </c>
      <c r="R256" s="3">
        <v>10</v>
      </c>
      <c r="S256" s="3">
        <v>10.09</v>
      </c>
      <c r="T256" s="3">
        <v>10.35</v>
      </c>
      <c r="U256" s="3">
        <v>10.09</v>
      </c>
      <c r="V256" s="3">
        <v>11</v>
      </c>
      <c r="W256" s="3">
        <v>11.1</v>
      </c>
      <c r="X256" s="3">
        <v>11</v>
      </c>
      <c r="Y256" s="3">
        <v>11.2</v>
      </c>
    </row>
    <row r="257" spans="3:25" ht="18.75">
      <c r="C257" s="25" t="s">
        <v>11</v>
      </c>
      <c r="D257" s="14" t="s">
        <v>108</v>
      </c>
      <c r="E257" s="4">
        <v>13.64</v>
      </c>
      <c r="F257" s="3">
        <v>14.51</v>
      </c>
      <c r="G257" s="3">
        <v>13.23</v>
      </c>
      <c r="H257" s="3">
        <v>13.23</v>
      </c>
      <c r="I257" s="3">
        <v>13.2</v>
      </c>
      <c r="J257" s="3">
        <v>7.6</v>
      </c>
      <c r="K257" s="3">
        <v>7.2</v>
      </c>
      <c r="L257" s="3">
        <v>7.6</v>
      </c>
      <c r="M257" s="4">
        <v>7.21</v>
      </c>
      <c r="N257" s="3">
        <v>6.86</v>
      </c>
      <c r="O257" s="3">
        <v>6.86</v>
      </c>
      <c r="P257" s="3">
        <v>6.86</v>
      </c>
      <c r="Q257" s="3">
        <v>6.95</v>
      </c>
      <c r="R257" s="3">
        <v>6.86</v>
      </c>
      <c r="S257" s="3">
        <v>6.9</v>
      </c>
      <c r="T257" s="3">
        <v>6.91</v>
      </c>
      <c r="U257" s="3">
        <v>6.9</v>
      </c>
      <c r="V257" s="3">
        <v>6.92</v>
      </c>
      <c r="W257" s="3">
        <v>6.94</v>
      </c>
      <c r="X257" s="3">
        <v>6.92</v>
      </c>
      <c r="Y257" s="3">
        <v>6.95</v>
      </c>
    </row>
    <row r="258" spans="3:25" ht="18.75">
      <c r="C258" s="25" t="s">
        <v>161</v>
      </c>
      <c r="D258" s="14" t="s">
        <v>108</v>
      </c>
      <c r="E258" s="4">
        <v>466.15</v>
      </c>
      <c r="F258" s="3">
        <v>479.22</v>
      </c>
      <c r="G258" s="3">
        <v>525.25</v>
      </c>
      <c r="H258" s="3">
        <v>525.3</v>
      </c>
      <c r="I258" s="3">
        <v>525.25</v>
      </c>
      <c r="J258" s="3">
        <v>530.2</v>
      </c>
      <c r="K258" s="3">
        <v>530.5</v>
      </c>
      <c r="L258" s="3">
        <v>530.2</v>
      </c>
      <c r="M258" s="4">
        <v>530.9</v>
      </c>
      <c r="N258" s="3">
        <v>531.2</v>
      </c>
      <c r="O258" s="3">
        <v>530.9</v>
      </c>
      <c r="P258" s="3">
        <v>531.7</v>
      </c>
      <c r="Q258" s="3">
        <v>531.8</v>
      </c>
      <c r="R258" s="3">
        <v>531.7</v>
      </c>
      <c r="S258" s="3">
        <v>531.9</v>
      </c>
      <c r="T258" s="3">
        <v>532</v>
      </c>
      <c r="U258" s="3">
        <v>531.9</v>
      </c>
      <c r="V258" s="3">
        <v>532.9</v>
      </c>
      <c r="W258" s="3">
        <v>533</v>
      </c>
      <c r="X258" s="3">
        <v>532.9</v>
      </c>
      <c r="Y258" s="3">
        <v>532.98</v>
      </c>
    </row>
    <row r="259" spans="3:25" ht="18.75">
      <c r="C259" s="26" t="s">
        <v>33</v>
      </c>
      <c r="D259" s="14"/>
      <c r="E259" s="4"/>
      <c r="F259" s="3"/>
      <c r="G259" s="3"/>
      <c r="H259" s="3"/>
      <c r="I259" s="3"/>
      <c r="J259" s="3"/>
      <c r="K259" s="3"/>
      <c r="L259" s="3"/>
      <c r="M259" s="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3:25" ht="18.75">
      <c r="C260" s="26" t="s">
        <v>164</v>
      </c>
      <c r="D260" s="14" t="s">
        <v>108</v>
      </c>
      <c r="E260" s="3">
        <v>104.04</v>
      </c>
      <c r="F260" s="3">
        <v>103.43</v>
      </c>
      <c r="G260" s="3">
        <v>140.86</v>
      </c>
      <c r="H260" s="3">
        <v>140.9</v>
      </c>
      <c r="I260" s="3">
        <v>140.86</v>
      </c>
      <c r="J260" s="3">
        <v>143.2</v>
      </c>
      <c r="K260" s="3">
        <v>143.3</v>
      </c>
      <c r="L260" s="3">
        <v>143.2</v>
      </c>
      <c r="M260" s="4">
        <v>143.5</v>
      </c>
      <c r="N260" s="3">
        <v>143.6</v>
      </c>
      <c r="O260" s="3">
        <v>143.5</v>
      </c>
      <c r="P260" s="3">
        <v>143.8</v>
      </c>
      <c r="Q260" s="3">
        <v>143.9</v>
      </c>
      <c r="R260" s="3">
        <v>143.8</v>
      </c>
      <c r="S260" s="3">
        <v>144</v>
      </c>
      <c r="T260" s="3">
        <v>144.2</v>
      </c>
      <c r="U260" s="3">
        <v>144</v>
      </c>
      <c r="V260" s="3">
        <v>144.3</v>
      </c>
      <c r="W260" s="3">
        <v>144.4</v>
      </c>
      <c r="X260" s="3">
        <v>144.3</v>
      </c>
      <c r="Y260" s="3">
        <v>144.5</v>
      </c>
    </row>
    <row r="261" spans="3:25" ht="18.75">
      <c r="C261" s="26" t="s">
        <v>165</v>
      </c>
      <c r="D261" s="14" t="s">
        <v>108</v>
      </c>
      <c r="E261" s="3">
        <v>213.02</v>
      </c>
      <c r="F261" s="3">
        <v>216.77</v>
      </c>
      <c r="G261" s="3">
        <v>226.46</v>
      </c>
      <c r="H261" s="3">
        <v>116.5</v>
      </c>
      <c r="I261" s="3">
        <v>226.46</v>
      </c>
      <c r="J261" s="3">
        <v>229</v>
      </c>
      <c r="K261" s="3">
        <v>229.1</v>
      </c>
      <c r="L261" s="3">
        <v>229</v>
      </c>
      <c r="M261" s="4">
        <v>229.3</v>
      </c>
      <c r="N261" s="3">
        <v>229.4</v>
      </c>
      <c r="O261" s="3">
        <v>229.3</v>
      </c>
      <c r="P261" s="3">
        <v>229.7</v>
      </c>
      <c r="Q261" s="3">
        <v>229.8</v>
      </c>
      <c r="R261" s="3">
        <v>229.7</v>
      </c>
      <c r="S261" s="3">
        <v>230</v>
      </c>
      <c r="T261" s="3">
        <v>230.3</v>
      </c>
      <c r="U261" s="3">
        <v>230</v>
      </c>
      <c r="V261" s="3">
        <v>230.5</v>
      </c>
      <c r="W261" s="3">
        <v>230.6</v>
      </c>
      <c r="X261" s="3">
        <v>230.5</v>
      </c>
      <c r="Y261" s="3">
        <v>230.8</v>
      </c>
    </row>
    <row r="262" spans="3:25" ht="18.75">
      <c r="C262" s="26" t="s">
        <v>162</v>
      </c>
      <c r="D262" s="14" t="s">
        <v>108</v>
      </c>
      <c r="E262" s="3">
        <v>130.89</v>
      </c>
      <c r="F262" s="3">
        <v>156.96</v>
      </c>
      <c r="G262" s="3">
        <v>154.09</v>
      </c>
      <c r="H262" s="3">
        <v>154.1</v>
      </c>
      <c r="I262" s="3">
        <v>154.09</v>
      </c>
      <c r="J262" s="3">
        <v>157</v>
      </c>
      <c r="K262" s="3">
        <v>157</v>
      </c>
      <c r="L262" s="3">
        <v>157</v>
      </c>
      <c r="M262" s="4">
        <v>157.1</v>
      </c>
      <c r="N262" s="3">
        <v>157.1</v>
      </c>
      <c r="O262" s="3">
        <v>157.1</v>
      </c>
      <c r="P262" s="3">
        <v>157.2</v>
      </c>
      <c r="Q262" s="3">
        <v>157.25</v>
      </c>
      <c r="R262" s="3">
        <v>157.2</v>
      </c>
      <c r="S262" s="3">
        <v>157.3</v>
      </c>
      <c r="T262" s="3">
        <v>157.5</v>
      </c>
      <c r="U262" s="3">
        <v>157.3</v>
      </c>
      <c r="V262" s="3">
        <v>157.6</v>
      </c>
      <c r="W262" s="3">
        <v>157.64</v>
      </c>
      <c r="X262" s="3">
        <v>157.6</v>
      </c>
      <c r="Y262" s="3">
        <v>157.68</v>
      </c>
    </row>
    <row r="263" spans="3:25" ht="18.75">
      <c r="C263" s="26" t="s">
        <v>33</v>
      </c>
      <c r="D263" s="56"/>
      <c r="E263" s="3"/>
      <c r="F263" s="3"/>
      <c r="G263" s="3"/>
      <c r="H263" s="3"/>
      <c r="I263" s="3"/>
      <c r="J263" s="3"/>
      <c r="K263" s="3"/>
      <c r="L263" s="3"/>
      <c r="M263" s="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3:25" ht="18.75">
      <c r="C264" s="26" t="s">
        <v>163</v>
      </c>
      <c r="D264" s="14" t="s">
        <v>108</v>
      </c>
      <c r="E264" s="3">
        <v>130.89</v>
      </c>
      <c r="F264" s="3">
        <v>136.32</v>
      </c>
      <c r="G264" s="3">
        <v>137.44</v>
      </c>
      <c r="H264" s="3">
        <v>137.5</v>
      </c>
      <c r="I264" s="3">
        <v>137.44</v>
      </c>
      <c r="J264" s="3">
        <v>138</v>
      </c>
      <c r="K264" s="3">
        <v>138.2</v>
      </c>
      <c r="L264" s="3">
        <v>138</v>
      </c>
      <c r="M264" s="4">
        <v>138.4</v>
      </c>
      <c r="N264" s="3">
        <v>138.4</v>
      </c>
      <c r="O264" s="3">
        <v>138.4</v>
      </c>
      <c r="P264" s="3">
        <v>138.5</v>
      </c>
      <c r="Q264" s="3">
        <v>138.55</v>
      </c>
      <c r="R264" s="3">
        <v>138.5</v>
      </c>
      <c r="S264" s="3">
        <v>138.6</v>
      </c>
      <c r="T264" s="3">
        <v>138.6</v>
      </c>
      <c r="U264" s="3">
        <v>138.6</v>
      </c>
      <c r="V264" s="3">
        <v>138.7</v>
      </c>
      <c r="W264" s="3">
        <v>138.7</v>
      </c>
      <c r="X264" s="3">
        <v>138.7</v>
      </c>
      <c r="Y264" s="3">
        <v>138.8</v>
      </c>
    </row>
    <row r="265" spans="3:25" ht="37.5">
      <c r="C265" s="52" t="s">
        <v>13</v>
      </c>
      <c r="D265" s="14" t="s">
        <v>108</v>
      </c>
      <c r="E265" s="3">
        <f aca="true" t="shared" si="42" ref="E265:Y265">E267+E268+E269+E270+E271+E272+E273+E274+E275+E276+E277+E278+E279</f>
        <v>544.666</v>
      </c>
      <c r="F265" s="3">
        <f t="shared" si="42"/>
        <v>565.5</v>
      </c>
      <c r="G265" s="3">
        <f t="shared" si="42"/>
        <v>614.3330000000001</v>
      </c>
      <c r="H265" s="3">
        <f t="shared" si="42"/>
        <v>617.1</v>
      </c>
      <c r="I265" s="3">
        <f t="shared" si="42"/>
        <v>617.0300000000001</v>
      </c>
      <c r="J265" s="3">
        <f t="shared" si="42"/>
        <v>621.1999999999998</v>
      </c>
      <c r="K265" s="3">
        <f t="shared" si="42"/>
        <v>624.7</v>
      </c>
      <c r="L265" s="3">
        <f t="shared" si="42"/>
        <v>621.1999999999999</v>
      </c>
      <c r="M265" s="4">
        <f t="shared" si="42"/>
        <v>625.27</v>
      </c>
      <c r="N265" s="3">
        <f t="shared" si="42"/>
        <v>626.2</v>
      </c>
      <c r="O265" s="3">
        <f t="shared" si="42"/>
        <v>625.27</v>
      </c>
      <c r="P265" s="3">
        <f t="shared" si="42"/>
        <v>628.2900000000001</v>
      </c>
      <c r="Q265" s="3">
        <f t="shared" si="42"/>
        <v>628.48</v>
      </c>
      <c r="R265" s="3">
        <f t="shared" si="42"/>
        <v>628.2900000000001</v>
      </c>
      <c r="S265" s="3">
        <f t="shared" si="42"/>
        <v>628.72</v>
      </c>
      <c r="T265" s="3">
        <f t="shared" si="42"/>
        <v>628.75</v>
      </c>
      <c r="U265" s="3">
        <f t="shared" si="42"/>
        <v>628.72</v>
      </c>
      <c r="V265" s="3">
        <f t="shared" si="42"/>
        <v>629.78</v>
      </c>
      <c r="W265" s="3">
        <f t="shared" si="42"/>
        <v>629.9200000000001</v>
      </c>
      <c r="X265" s="3">
        <f t="shared" si="42"/>
        <v>629.78</v>
      </c>
      <c r="Y265" s="3">
        <f t="shared" si="42"/>
        <v>629.9300000000001</v>
      </c>
    </row>
    <row r="266" spans="3:25" ht="18.75">
      <c r="C266" s="57" t="s">
        <v>1</v>
      </c>
      <c r="D266" s="54"/>
      <c r="E266" s="3"/>
      <c r="F266" s="3"/>
      <c r="G266" s="3"/>
      <c r="H266" s="3"/>
      <c r="I266" s="3"/>
      <c r="J266" s="3"/>
      <c r="K266" s="3"/>
      <c r="L266" s="3"/>
      <c r="M266" s="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3:25" ht="18.75">
      <c r="C267" s="53" t="s">
        <v>166</v>
      </c>
      <c r="D267" s="54" t="s">
        <v>108</v>
      </c>
      <c r="E267" s="3">
        <v>101.42</v>
      </c>
      <c r="F267" s="3">
        <v>113.93</v>
      </c>
      <c r="G267" s="3">
        <v>100.45</v>
      </c>
      <c r="H267" s="3">
        <v>100.52</v>
      </c>
      <c r="I267" s="3">
        <v>100.51</v>
      </c>
      <c r="J267" s="3">
        <v>100.82</v>
      </c>
      <c r="K267" s="3">
        <v>101.22</v>
      </c>
      <c r="L267" s="3">
        <v>100.82</v>
      </c>
      <c r="M267" s="4">
        <v>101.27</v>
      </c>
      <c r="N267" s="3">
        <v>101.36</v>
      </c>
      <c r="O267" s="3">
        <v>101.27</v>
      </c>
      <c r="P267" s="3">
        <v>101.37</v>
      </c>
      <c r="Q267" s="3">
        <v>101.39</v>
      </c>
      <c r="R267" s="3">
        <v>101.37</v>
      </c>
      <c r="S267" s="3">
        <v>101.42</v>
      </c>
      <c r="T267" s="3">
        <v>101.43</v>
      </c>
      <c r="U267" s="3">
        <v>101.42</v>
      </c>
      <c r="V267" s="3">
        <v>101.52</v>
      </c>
      <c r="W267" s="3">
        <v>101.54</v>
      </c>
      <c r="X267" s="3">
        <v>101.52</v>
      </c>
      <c r="Y267" s="3">
        <v>101.54</v>
      </c>
    </row>
    <row r="268" spans="3:25" ht="18.75">
      <c r="C268" s="53" t="s">
        <v>167</v>
      </c>
      <c r="D268" s="54" t="s">
        <v>108</v>
      </c>
      <c r="E268" s="3">
        <v>1.34</v>
      </c>
      <c r="F268" s="3">
        <v>1.32</v>
      </c>
      <c r="G268" s="3">
        <v>1.42</v>
      </c>
      <c r="H268" s="3">
        <v>1.47</v>
      </c>
      <c r="I268" s="3">
        <v>1.47</v>
      </c>
      <c r="J268" s="3">
        <v>1.77</v>
      </c>
      <c r="K268" s="3">
        <v>2.07</v>
      </c>
      <c r="L268" s="3">
        <v>1.77</v>
      </c>
      <c r="M268" s="4">
        <v>2.12</v>
      </c>
      <c r="N268" s="3">
        <v>2.21</v>
      </c>
      <c r="O268" s="3">
        <v>2.12</v>
      </c>
      <c r="P268" s="3">
        <v>2.22</v>
      </c>
      <c r="Q268" s="3">
        <v>2.24</v>
      </c>
      <c r="R268" s="3">
        <v>2.22</v>
      </c>
      <c r="S268" s="3">
        <v>2.27</v>
      </c>
      <c r="T268" s="3">
        <v>2.27</v>
      </c>
      <c r="U268" s="3">
        <v>2.27</v>
      </c>
      <c r="V268" s="3">
        <v>2.36</v>
      </c>
      <c r="W268" s="3">
        <v>2.38</v>
      </c>
      <c r="X268" s="3">
        <v>2.36</v>
      </c>
      <c r="Y268" s="3">
        <v>2.38</v>
      </c>
    </row>
    <row r="269" spans="3:25" ht="18.75">
      <c r="C269" s="53" t="s">
        <v>168</v>
      </c>
      <c r="D269" s="54" t="s">
        <v>108</v>
      </c>
      <c r="E269" s="3">
        <v>0</v>
      </c>
      <c r="F269" s="3">
        <v>0.1</v>
      </c>
      <c r="G269" s="3">
        <v>0.1</v>
      </c>
      <c r="H269" s="3">
        <v>0.15</v>
      </c>
      <c r="I269" s="3">
        <v>0.15</v>
      </c>
      <c r="J269" s="3">
        <v>0.45</v>
      </c>
      <c r="K269" s="3">
        <v>0.75</v>
      </c>
      <c r="L269" s="3">
        <v>0.45</v>
      </c>
      <c r="M269" s="4">
        <v>0.8</v>
      </c>
      <c r="N269" s="3">
        <v>0.89</v>
      </c>
      <c r="O269" s="3">
        <v>0.8</v>
      </c>
      <c r="P269" s="3">
        <v>0.9</v>
      </c>
      <c r="Q269" s="3">
        <v>0.92</v>
      </c>
      <c r="R269" s="3">
        <v>0.9</v>
      </c>
      <c r="S269" s="3">
        <v>0.95</v>
      </c>
      <c r="T269" s="3">
        <v>0.95</v>
      </c>
      <c r="U269" s="3">
        <v>0.95</v>
      </c>
      <c r="V269" s="3">
        <v>1.04</v>
      </c>
      <c r="W269" s="3">
        <v>1.06</v>
      </c>
      <c r="X269" s="3">
        <v>1.04</v>
      </c>
      <c r="Y269" s="3">
        <v>1.06</v>
      </c>
    </row>
    <row r="270" spans="3:25" ht="18.75">
      <c r="C270" s="53" t="s">
        <v>169</v>
      </c>
      <c r="D270" s="54" t="s">
        <v>108</v>
      </c>
      <c r="E270" s="3">
        <v>74.83</v>
      </c>
      <c r="F270" s="3">
        <v>17.3</v>
      </c>
      <c r="G270" s="3">
        <v>39.12</v>
      </c>
      <c r="H270" s="3">
        <v>39.62</v>
      </c>
      <c r="I270" s="3">
        <v>39.62</v>
      </c>
      <c r="J270" s="3">
        <v>39.92</v>
      </c>
      <c r="K270" s="3">
        <v>40.22</v>
      </c>
      <c r="L270" s="3">
        <v>39.92</v>
      </c>
      <c r="M270" s="4">
        <v>40.27</v>
      </c>
      <c r="N270" s="3">
        <v>40.34</v>
      </c>
      <c r="O270" s="3">
        <v>40.27</v>
      </c>
      <c r="P270" s="3">
        <v>40.35</v>
      </c>
      <c r="Q270" s="3">
        <v>40.37</v>
      </c>
      <c r="R270" s="3">
        <v>40.35</v>
      </c>
      <c r="S270" s="3">
        <v>40.4</v>
      </c>
      <c r="T270" s="3">
        <v>40.4</v>
      </c>
      <c r="U270" s="3">
        <v>40.4</v>
      </c>
      <c r="V270" s="3">
        <v>40.49</v>
      </c>
      <c r="W270" s="3">
        <v>40.51</v>
      </c>
      <c r="X270" s="3">
        <v>40.49</v>
      </c>
      <c r="Y270" s="3">
        <v>40.51</v>
      </c>
    </row>
    <row r="271" spans="3:25" ht="18.75">
      <c r="C271" s="53" t="s">
        <v>170</v>
      </c>
      <c r="D271" s="54" t="s">
        <v>108</v>
      </c>
      <c r="E271" s="3">
        <v>1.18</v>
      </c>
      <c r="F271" s="3">
        <v>13.65</v>
      </c>
      <c r="G271" s="3">
        <v>10.33</v>
      </c>
      <c r="H271" s="3">
        <v>11.11</v>
      </c>
      <c r="I271" s="3">
        <v>11.11</v>
      </c>
      <c r="J271" s="3">
        <v>11.41</v>
      </c>
      <c r="K271" s="3">
        <v>11.71</v>
      </c>
      <c r="L271" s="3">
        <v>11.41</v>
      </c>
      <c r="M271" s="4">
        <v>11.76</v>
      </c>
      <c r="N271" s="3">
        <v>11.83</v>
      </c>
      <c r="O271" s="3">
        <v>11.76</v>
      </c>
      <c r="P271" s="3">
        <v>11.84</v>
      </c>
      <c r="Q271" s="3">
        <v>11.86</v>
      </c>
      <c r="R271" s="3">
        <v>11.84</v>
      </c>
      <c r="S271" s="3">
        <v>11.89</v>
      </c>
      <c r="T271" s="3">
        <v>11.89</v>
      </c>
      <c r="U271" s="3">
        <v>11.89</v>
      </c>
      <c r="V271" s="3">
        <v>11.98</v>
      </c>
      <c r="W271" s="3">
        <v>12</v>
      </c>
      <c r="X271" s="3">
        <v>11.98</v>
      </c>
      <c r="Y271" s="3">
        <v>12</v>
      </c>
    </row>
    <row r="272" spans="3:25" ht="18.75">
      <c r="C272" s="53" t="s">
        <v>171</v>
      </c>
      <c r="D272" s="54" t="s">
        <v>108</v>
      </c>
      <c r="E272" s="3">
        <v>0.066</v>
      </c>
      <c r="F272" s="3">
        <v>0.03</v>
      </c>
      <c r="G272" s="3">
        <v>0.08</v>
      </c>
      <c r="H272" s="3">
        <v>0.58</v>
      </c>
      <c r="I272" s="3">
        <v>0.58</v>
      </c>
      <c r="J272" s="3">
        <v>0.88</v>
      </c>
      <c r="K272" s="3">
        <v>1.18</v>
      </c>
      <c r="L272" s="3">
        <v>0.88</v>
      </c>
      <c r="M272" s="4">
        <v>1.23</v>
      </c>
      <c r="N272" s="3">
        <v>1.3</v>
      </c>
      <c r="O272" s="3">
        <v>1.23</v>
      </c>
      <c r="P272" s="3">
        <v>1.31</v>
      </c>
      <c r="Q272" s="3">
        <v>1.33</v>
      </c>
      <c r="R272" s="3">
        <v>1.31</v>
      </c>
      <c r="S272" s="3">
        <v>1.36</v>
      </c>
      <c r="T272" s="3">
        <v>1.36</v>
      </c>
      <c r="U272" s="3">
        <v>1.36</v>
      </c>
      <c r="V272" s="3">
        <v>1.45</v>
      </c>
      <c r="W272" s="3">
        <v>1.47</v>
      </c>
      <c r="X272" s="3">
        <v>1.45</v>
      </c>
      <c r="Y272" s="3">
        <v>1.47</v>
      </c>
    </row>
    <row r="273" spans="3:25" ht="18.75">
      <c r="C273" s="53" t="s">
        <v>109</v>
      </c>
      <c r="D273" s="54" t="s">
        <v>108</v>
      </c>
      <c r="E273" s="3">
        <v>314.73</v>
      </c>
      <c r="F273" s="3">
        <v>359.8</v>
      </c>
      <c r="G273" s="3">
        <v>400.55</v>
      </c>
      <c r="H273" s="3">
        <v>400.63</v>
      </c>
      <c r="I273" s="3">
        <v>400.61</v>
      </c>
      <c r="J273" s="3">
        <v>400.93</v>
      </c>
      <c r="K273" s="3">
        <v>401.23</v>
      </c>
      <c r="L273" s="3">
        <v>400.99</v>
      </c>
      <c r="M273" s="4">
        <v>401.3</v>
      </c>
      <c r="N273" s="3">
        <v>401.39</v>
      </c>
      <c r="O273" s="3">
        <v>401.3</v>
      </c>
      <c r="P273" s="3">
        <v>402.39</v>
      </c>
      <c r="Q273" s="3">
        <v>402.41</v>
      </c>
      <c r="R273" s="3">
        <v>402.39</v>
      </c>
      <c r="S273" s="3">
        <v>402.44</v>
      </c>
      <c r="T273" s="3">
        <v>402.45</v>
      </c>
      <c r="U273" s="3">
        <v>402.44</v>
      </c>
      <c r="V273" s="3">
        <v>402.58</v>
      </c>
      <c r="W273" s="3">
        <v>402.6</v>
      </c>
      <c r="X273" s="3">
        <v>402.58</v>
      </c>
      <c r="Y273" s="3">
        <v>402.61</v>
      </c>
    </row>
    <row r="274" spans="3:25" ht="18.75">
      <c r="C274" s="53" t="s">
        <v>172</v>
      </c>
      <c r="D274" s="54" t="s">
        <v>108</v>
      </c>
      <c r="E274" s="3">
        <v>30.14</v>
      </c>
      <c r="F274" s="3">
        <v>36.06</v>
      </c>
      <c r="G274" s="3">
        <v>42.18</v>
      </c>
      <c r="H274" s="3">
        <v>42.25</v>
      </c>
      <c r="I274" s="3">
        <v>42.23</v>
      </c>
      <c r="J274" s="3">
        <v>42.55</v>
      </c>
      <c r="K274" s="3">
        <v>42.85</v>
      </c>
      <c r="L274" s="3">
        <v>42.55</v>
      </c>
      <c r="M274" s="4">
        <v>42.9</v>
      </c>
      <c r="N274" s="3">
        <v>42.99</v>
      </c>
      <c r="O274" s="3">
        <v>42.9</v>
      </c>
      <c r="P274" s="3">
        <v>43.83</v>
      </c>
      <c r="Q274" s="3">
        <v>43.85</v>
      </c>
      <c r="R274" s="3">
        <v>43.83</v>
      </c>
      <c r="S274" s="3">
        <v>43.87</v>
      </c>
      <c r="T274" s="3">
        <v>43.88</v>
      </c>
      <c r="U274" s="3">
        <v>43.87</v>
      </c>
      <c r="V274" s="3">
        <v>43.97</v>
      </c>
      <c r="W274" s="3">
        <v>43.97</v>
      </c>
      <c r="X274" s="3">
        <v>43.97</v>
      </c>
      <c r="Y274" s="3">
        <v>43.97</v>
      </c>
    </row>
    <row r="275" spans="3:25" ht="18.75">
      <c r="C275" s="53" t="s">
        <v>173</v>
      </c>
      <c r="D275" s="54" t="s">
        <v>108</v>
      </c>
      <c r="E275" s="3">
        <v>0</v>
      </c>
      <c r="F275" s="3"/>
      <c r="G275" s="3"/>
      <c r="H275" s="3"/>
      <c r="I275" s="3"/>
      <c r="J275" s="3"/>
      <c r="K275" s="3"/>
      <c r="L275" s="3"/>
      <c r="M275" s="4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3:25" ht="18.75">
      <c r="C276" s="53" t="s">
        <v>110</v>
      </c>
      <c r="D276" s="54" t="s">
        <v>108</v>
      </c>
      <c r="E276" s="3">
        <v>16.84</v>
      </c>
      <c r="F276" s="3">
        <v>20.52</v>
      </c>
      <c r="G276" s="3">
        <v>17.07</v>
      </c>
      <c r="H276" s="3">
        <v>17.12</v>
      </c>
      <c r="I276" s="3">
        <v>17.1</v>
      </c>
      <c r="J276" s="3">
        <v>17.92</v>
      </c>
      <c r="K276" s="3">
        <v>18.28</v>
      </c>
      <c r="L276" s="3">
        <v>17.92</v>
      </c>
      <c r="M276" s="4">
        <v>18.33</v>
      </c>
      <c r="N276" s="3">
        <v>18.42</v>
      </c>
      <c r="O276" s="3">
        <v>18.33</v>
      </c>
      <c r="P276" s="3">
        <v>18.51</v>
      </c>
      <c r="Q276" s="3">
        <v>18.53</v>
      </c>
      <c r="R276" s="3">
        <v>18.51</v>
      </c>
      <c r="S276" s="3">
        <v>18.54</v>
      </c>
      <c r="T276" s="3">
        <v>18.54</v>
      </c>
      <c r="U276" s="3">
        <v>18.54</v>
      </c>
      <c r="V276" s="3">
        <v>18.63</v>
      </c>
      <c r="W276" s="3">
        <v>18.63</v>
      </c>
      <c r="X276" s="3">
        <v>18.63</v>
      </c>
      <c r="Y276" s="3">
        <v>18.63</v>
      </c>
    </row>
    <row r="277" spans="3:25" ht="18.75">
      <c r="C277" s="53" t="s">
        <v>174</v>
      </c>
      <c r="D277" s="54" t="s">
        <v>108</v>
      </c>
      <c r="E277" s="3">
        <v>3.51</v>
      </c>
      <c r="F277" s="3">
        <v>1.98</v>
      </c>
      <c r="G277" s="3">
        <v>2.14</v>
      </c>
      <c r="H277" s="3">
        <v>2.21</v>
      </c>
      <c r="I277" s="3">
        <v>2.21</v>
      </c>
      <c r="J277" s="3">
        <v>2.91</v>
      </c>
      <c r="K277" s="3">
        <v>3.21</v>
      </c>
      <c r="L277" s="3">
        <v>2.91</v>
      </c>
      <c r="M277" s="4">
        <v>3.26</v>
      </c>
      <c r="N277" s="3">
        <v>3.35</v>
      </c>
      <c r="O277" s="3">
        <v>3.26</v>
      </c>
      <c r="P277" s="3">
        <v>3.44</v>
      </c>
      <c r="Q277" s="3">
        <v>3.45</v>
      </c>
      <c r="R277" s="3">
        <v>3.44</v>
      </c>
      <c r="S277" s="3">
        <v>3.45</v>
      </c>
      <c r="T277" s="3">
        <v>3.45</v>
      </c>
      <c r="U277" s="3">
        <v>3.45</v>
      </c>
      <c r="V277" s="3">
        <v>3.54</v>
      </c>
      <c r="W277" s="3">
        <v>3.54</v>
      </c>
      <c r="X277" s="3">
        <v>3.54</v>
      </c>
      <c r="Y277" s="3">
        <v>3.54</v>
      </c>
    </row>
    <row r="278" spans="3:25" ht="18.75">
      <c r="C278" s="53" t="s">
        <v>175</v>
      </c>
      <c r="D278" s="54" t="s">
        <v>108</v>
      </c>
      <c r="E278" s="3">
        <v>0.6</v>
      </c>
      <c r="F278" s="3">
        <v>0.8</v>
      </c>
      <c r="G278" s="3">
        <v>0.88</v>
      </c>
      <c r="H278" s="3">
        <v>1.38</v>
      </c>
      <c r="I278" s="3">
        <v>1.38</v>
      </c>
      <c r="J278" s="3">
        <v>1.58</v>
      </c>
      <c r="K278" s="3">
        <v>1.98</v>
      </c>
      <c r="L278" s="3">
        <v>1.58</v>
      </c>
      <c r="M278" s="4">
        <v>2.03</v>
      </c>
      <c r="N278" s="3">
        <v>2.12</v>
      </c>
      <c r="O278" s="3">
        <v>2.03</v>
      </c>
      <c r="P278" s="3">
        <v>2.13</v>
      </c>
      <c r="Q278" s="3">
        <v>2.13</v>
      </c>
      <c r="R278" s="3">
        <v>2.13</v>
      </c>
      <c r="S278" s="3">
        <v>2.13</v>
      </c>
      <c r="T278" s="3">
        <v>2.13</v>
      </c>
      <c r="U278" s="3">
        <v>2.13</v>
      </c>
      <c r="V278" s="3">
        <v>2.22</v>
      </c>
      <c r="W278" s="3">
        <v>2.22</v>
      </c>
      <c r="X278" s="3">
        <v>2.22</v>
      </c>
      <c r="Y278" s="3">
        <v>2.22</v>
      </c>
    </row>
    <row r="279" spans="3:25" ht="18.75">
      <c r="C279" s="53" t="s">
        <v>176</v>
      </c>
      <c r="D279" s="54" t="s">
        <v>108</v>
      </c>
      <c r="E279" s="3">
        <v>0.01</v>
      </c>
      <c r="F279" s="3">
        <v>0.01</v>
      </c>
      <c r="G279" s="3">
        <v>0.013</v>
      </c>
      <c r="H279" s="3">
        <v>0.06</v>
      </c>
      <c r="I279" s="3">
        <v>0.06</v>
      </c>
      <c r="J279" s="3">
        <v>0.06</v>
      </c>
      <c r="K279" s="3">
        <v>0</v>
      </c>
      <c r="L279" s="3">
        <v>0</v>
      </c>
      <c r="M279" s="4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</row>
    <row r="280" spans="3:25" ht="37.5">
      <c r="C280" s="49" t="s">
        <v>111</v>
      </c>
      <c r="D280" s="14" t="s">
        <v>108</v>
      </c>
      <c r="E280" s="3">
        <f>E243-E265</f>
        <v>8.533999999999992</v>
      </c>
      <c r="F280" s="3">
        <v>1.3</v>
      </c>
      <c r="G280" s="3">
        <v>91.79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4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</row>
    <row r="281" spans="3:25" ht="18.75">
      <c r="C281" s="10" t="s">
        <v>127</v>
      </c>
      <c r="D281" s="11" t="s">
        <v>127</v>
      </c>
      <c r="E281" s="58"/>
      <c r="F281" s="3"/>
      <c r="G281" s="3"/>
      <c r="H281" s="3"/>
      <c r="I281" s="3"/>
      <c r="J281" s="3"/>
      <c r="K281" s="3"/>
      <c r="L281" s="3"/>
      <c r="M281" s="4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4"/>
    </row>
    <row r="282" spans="3:25" ht="18.75">
      <c r="C282" s="10" t="s">
        <v>112</v>
      </c>
      <c r="D282" s="11" t="s">
        <v>108</v>
      </c>
      <c r="E282" s="3">
        <f>E284+E285+E286+E287+E288</f>
        <v>3835.6</v>
      </c>
      <c r="F282" s="3">
        <f>F284+F285+F286+F287+F288</f>
        <v>3973.9</v>
      </c>
      <c r="G282" s="3">
        <f aca="true" t="shared" si="43" ref="G282:Y282">G284+G285+G286+G287+G288</f>
        <v>4117.1</v>
      </c>
      <c r="H282" s="3">
        <f t="shared" si="43"/>
        <v>4312</v>
      </c>
      <c r="I282" s="3">
        <f t="shared" si="43"/>
        <v>4147.5</v>
      </c>
      <c r="J282" s="3">
        <f t="shared" si="43"/>
        <v>4356.7</v>
      </c>
      <c r="K282" s="3">
        <f t="shared" si="43"/>
        <v>4460.4</v>
      </c>
      <c r="L282" s="3">
        <f t="shared" si="43"/>
        <v>4180.8</v>
      </c>
      <c r="M282" s="4">
        <f t="shared" si="43"/>
        <v>4587.3</v>
      </c>
      <c r="N282" s="3">
        <f t="shared" si="43"/>
        <v>4645.62</v>
      </c>
      <c r="O282" s="3">
        <f t="shared" si="43"/>
        <v>4292.4</v>
      </c>
      <c r="P282" s="3">
        <f t="shared" si="43"/>
        <v>4846.2</v>
      </c>
      <c r="Q282" s="3">
        <f t="shared" si="43"/>
        <v>4887.8</v>
      </c>
      <c r="R282" s="3">
        <f t="shared" si="43"/>
        <v>4440.8</v>
      </c>
      <c r="S282" s="3">
        <f t="shared" si="43"/>
        <v>5158.8</v>
      </c>
      <c r="T282" s="3">
        <f t="shared" si="43"/>
        <v>5169.1</v>
      </c>
      <c r="U282" s="3">
        <f t="shared" si="43"/>
        <v>4602.2</v>
      </c>
      <c r="V282" s="3">
        <f t="shared" si="43"/>
        <v>5500.5</v>
      </c>
      <c r="W282" s="3">
        <f t="shared" si="43"/>
        <v>5530.7</v>
      </c>
      <c r="X282" s="3">
        <f t="shared" si="43"/>
        <v>4800.2</v>
      </c>
      <c r="Y282" s="3">
        <f t="shared" si="43"/>
        <v>5894.5</v>
      </c>
    </row>
    <row r="283" spans="3:25" ht="18.75">
      <c r="C283" s="13" t="s">
        <v>33</v>
      </c>
      <c r="D283" s="1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3:25" ht="18.75">
      <c r="C284" s="13" t="s">
        <v>113</v>
      </c>
      <c r="D284" s="11" t="s">
        <v>108</v>
      </c>
      <c r="E284" s="3">
        <v>1389.6</v>
      </c>
      <c r="F284" s="3">
        <v>1462.1</v>
      </c>
      <c r="G284" s="3">
        <v>1498.8</v>
      </c>
      <c r="H284" s="3">
        <v>1690</v>
      </c>
      <c r="I284" s="3">
        <v>1600</v>
      </c>
      <c r="J284" s="3">
        <v>1700</v>
      </c>
      <c r="K284" s="3">
        <v>1730</v>
      </c>
      <c r="L284" s="3">
        <v>1520</v>
      </c>
      <c r="M284" s="4">
        <v>1790</v>
      </c>
      <c r="N284" s="3">
        <v>1850</v>
      </c>
      <c r="O284" s="3">
        <v>1585</v>
      </c>
      <c r="P284" s="3">
        <v>1998</v>
      </c>
      <c r="Q284" s="3">
        <v>2050</v>
      </c>
      <c r="R284" s="3">
        <v>1680</v>
      </c>
      <c r="S284" s="3">
        <v>2250</v>
      </c>
      <c r="T284" s="3">
        <v>2255</v>
      </c>
      <c r="U284" s="3">
        <v>1800</v>
      </c>
      <c r="V284" s="3">
        <v>2550</v>
      </c>
      <c r="W284" s="3">
        <v>2580</v>
      </c>
      <c r="X284" s="3">
        <v>2000</v>
      </c>
      <c r="Y284" s="3">
        <v>2820</v>
      </c>
    </row>
    <row r="285" spans="3:25" ht="18.75">
      <c r="C285" s="13" t="s">
        <v>114</v>
      </c>
      <c r="D285" s="11" t="s">
        <v>108</v>
      </c>
      <c r="E285" s="3">
        <v>881.5</v>
      </c>
      <c r="F285" s="3">
        <v>883.2</v>
      </c>
      <c r="G285" s="3">
        <v>966.3</v>
      </c>
      <c r="H285" s="3">
        <v>966.3</v>
      </c>
      <c r="I285" s="3">
        <v>900</v>
      </c>
      <c r="J285" s="3">
        <v>990.6</v>
      </c>
      <c r="K285" s="3">
        <v>966.3</v>
      </c>
      <c r="L285" s="3">
        <v>900</v>
      </c>
      <c r="M285" s="4">
        <v>1017</v>
      </c>
      <c r="N285" s="3">
        <v>1017</v>
      </c>
      <c r="O285" s="3">
        <v>967</v>
      </c>
      <c r="P285" s="3">
        <v>1047.5</v>
      </c>
      <c r="Q285" s="3">
        <v>1047</v>
      </c>
      <c r="R285" s="3">
        <v>967</v>
      </c>
      <c r="S285" s="3">
        <v>1100</v>
      </c>
      <c r="T285" s="3">
        <v>1100</v>
      </c>
      <c r="U285" s="3">
        <v>980</v>
      </c>
      <c r="V285" s="3">
        <v>1114.2</v>
      </c>
      <c r="W285" s="3">
        <v>1114.2</v>
      </c>
      <c r="X285" s="3">
        <v>994.6</v>
      </c>
      <c r="Y285" s="3">
        <v>1217</v>
      </c>
    </row>
    <row r="286" spans="3:25" ht="37.5">
      <c r="C286" s="13" t="s">
        <v>115</v>
      </c>
      <c r="D286" s="11" t="s">
        <v>108</v>
      </c>
      <c r="E286" s="3">
        <v>390</v>
      </c>
      <c r="F286" s="3">
        <v>420.1</v>
      </c>
      <c r="G286" s="3">
        <v>430</v>
      </c>
      <c r="H286" s="3">
        <v>435</v>
      </c>
      <c r="I286" s="3">
        <v>428</v>
      </c>
      <c r="J286" s="3">
        <v>440</v>
      </c>
      <c r="K286" s="3">
        <v>530</v>
      </c>
      <c r="L286" s="3">
        <v>530</v>
      </c>
      <c r="M286" s="4">
        <v>535</v>
      </c>
      <c r="N286" s="3">
        <v>535</v>
      </c>
      <c r="O286" s="3">
        <v>500</v>
      </c>
      <c r="P286" s="3">
        <v>535</v>
      </c>
      <c r="Q286" s="3">
        <v>535</v>
      </c>
      <c r="R286" s="3">
        <v>535</v>
      </c>
      <c r="S286" s="3">
        <v>535</v>
      </c>
      <c r="T286" s="3">
        <v>535</v>
      </c>
      <c r="U286" s="3">
        <v>550</v>
      </c>
      <c r="V286" s="3">
        <v>550</v>
      </c>
      <c r="W286" s="3">
        <v>550</v>
      </c>
      <c r="X286" s="3">
        <v>535</v>
      </c>
      <c r="Y286" s="3">
        <v>550</v>
      </c>
    </row>
    <row r="287" spans="3:25" ht="18.75">
      <c r="C287" s="13" t="s">
        <v>116</v>
      </c>
      <c r="D287" s="11" t="s">
        <v>108</v>
      </c>
      <c r="E287" s="3">
        <v>184</v>
      </c>
      <c r="F287" s="3">
        <v>184</v>
      </c>
      <c r="G287" s="3">
        <v>193</v>
      </c>
      <c r="H287" s="3">
        <v>193</v>
      </c>
      <c r="I287" s="3">
        <v>193</v>
      </c>
      <c r="J287" s="3">
        <v>193</v>
      </c>
      <c r="K287" s="3">
        <v>200</v>
      </c>
      <c r="L287" s="3">
        <v>193</v>
      </c>
      <c r="M287" s="4">
        <v>200</v>
      </c>
      <c r="N287" s="3">
        <v>200</v>
      </c>
      <c r="O287" s="3">
        <v>193</v>
      </c>
      <c r="P287" s="3">
        <v>210</v>
      </c>
      <c r="Q287" s="3">
        <v>210</v>
      </c>
      <c r="R287" s="3">
        <v>200</v>
      </c>
      <c r="S287" s="3">
        <v>210</v>
      </c>
      <c r="T287" s="3">
        <v>220</v>
      </c>
      <c r="U287" s="3">
        <v>210</v>
      </c>
      <c r="V287" s="3">
        <v>220</v>
      </c>
      <c r="W287" s="3">
        <v>220</v>
      </c>
      <c r="X287" s="3">
        <v>200</v>
      </c>
      <c r="Y287" s="3">
        <v>230</v>
      </c>
    </row>
    <row r="288" spans="3:25" ht="18.75">
      <c r="C288" s="13" t="s">
        <v>117</v>
      </c>
      <c r="D288" s="11" t="s">
        <v>108</v>
      </c>
      <c r="E288" s="3">
        <f>E290+E291+E292</f>
        <v>990.5</v>
      </c>
      <c r="F288" s="3">
        <f>F290+F291+F292</f>
        <v>1024.5</v>
      </c>
      <c r="G288" s="3">
        <f aca="true" t="shared" si="44" ref="G288:Y288">G290+G291+G292</f>
        <v>1029</v>
      </c>
      <c r="H288" s="3">
        <f t="shared" si="44"/>
        <v>1027.7</v>
      </c>
      <c r="I288" s="3">
        <f t="shared" si="44"/>
        <v>1026.5</v>
      </c>
      <c r="J288" s="3">
        <f t="shared" si="44"/>
        <v>1033.1</v>
      </c>
      <c r="K288" s="3">
        <f t="shared" si="44"/>
        <v>1034.1</v>
      </c>
      <c r="L288" s="3">
        <f t="shared" si="44"/>
        <v>1037.8</v>
      </c>
      <c r="M288" s="4">
        <f t="shared" si="44"/>
        <v>1045.3</v>
      </c>
      <c r="N288" s="3">
        <f t="shared" si="44"/>
        <v>1043.6200000000001</v>
      </c>
      <c r="O288" s="3">
        <f t="shared" si="44"/>
        <v>1047.3999999999999</v>
      </c>
      <c r="P288" s="3">
        <f t="shared" si="44"/>
        <v>1055.7</v>
      </c>
      <c r="Q288" s="3">
        <f t="shared" si="44"/>
        <v>1045.8</v>
      </c>
      <c r="R288" s="3">
        <f t="shared" si="44"/>
        <v>1058.8</v>
      </c>
      <c r="S288" s="3">
        <f t="shared" si="44"/>
        <v>1063.8</v>
      </c>
      <c r="T288" s="3">
        <f t="shared" si="44"/>
        <v>1059.1</v>
      </c>
      <c r="U288" s="3">
        <f t="shared" si="44"/>
        <v>1062.2</v>
      </c>
      <c r="V288" s="3">
        <f t="shared" si="44"/>
        <v>1066.3</v>
      </c>
      <c r="W288" s="3">
        <f>W290+W291+W292</f>
        <v>1066.5</v>
      </c>
      <c r="X288" s="3">
        <f>X290+X291+X292</f>
        <v>1070.6</v>
      </c>
      <c r="Y288" s="3">
        <f t="shared" si="44"/>
        <v>1077.5</v>
      </c>
    </row>
    <row r="289" spans="3:25" ht="18.75">
      <c r="C289" s="13" t="s">
        <v>33</v>
      </c>
      <c r="D289" s="11"/>
      <c r="E289" s="3"/>
      <c r="F289" s="3"/>
      <c r="G289" s="3"/>
      <c r="H289" s="3"/>
      <c r="I289" s="3"/>
      <c r="J289" s="3"/>
      <c r="K289" s="3"/>
      <c r="L289" s="3"/>
      <c r="M289" s="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3:25" ht="18.75">
      <c r="C290" s="13" t="s">
        <v>118</v>
      </c>
      <c r="D290" s="11" t="s">
        <v>108</v>
      </c>
      <c r="E290" s="3">
        <v>888</v>
      </c>
      <c r="F290" s="3">
        <v>897.5</v>
      </c>
      <c r="G290" s="3">
        <v>898.8</v>
      </c>
      <c r="H290" s="3">
        <v>897.5</v>
      </c>
      <c r="I290" s="3">
        <v>897.5</v>
      </c>
      <c r="J290" s="3">
        <v>898.8</v>
      </c>
      <c r="K290" s="3">
        <v>898.8</v>
      </c>
      <c r="L290" s="3">
        <v>897.5</v>
      </c>
      <c r="M290" s="4">
        <v>899.6</v>
      </c>
      <c r="N290" s="3">
        <v>900.1</v>
      </c>
      <c r="O290" s="3">
        <v>900.1</v>
      </c>
      <c r="P290" s="3">
        <v>900.5</v>
      </c>
      <c r="Q290" s="3">
        <v>900.5</v>
      </c>
      <c r="R290" s="3">
        <v>900.1</v>
      </c>
      <c r="S290" s="3">
        <v>900.5</v>
      </c>
      <c r="T290" s="3">
        <v>901.3</v>
      </c>
      <c r="U290" s="3">
        <v>901.3</v>
      </c>
      <c r="V290" s="3">
        <v>901.3</v>
      </c>
      <c r="W290" s="3">
        <v>902.1</v>
      </c>
      <c r="X290" s="3">
        <v>901.3</v>
      </c>
      <c r="Y290" s="3">
        <v>902.1</v>
      </c>
    </row>
    <row r="291" spans="3:25" ht="18.75">
      <c r="C291" s="13" t="s">
        <v>119</v>
      </c>
      <c r="D291" s="11" t="s">
        <v>108</v>
      </c>
      <c r="E291" s="3">
        <v>100</v>
      </c>
      <c r="F291" s="3">
        <v>124.5</v>
      </c>
      <c r="G291" s="3">
        <v>127.2</v>
      </c>
      <c r="H291" s="3">
        <v>127.2</v>
      </c>
      <c r="I291" s="3">
        <v>126</v>
      </c>
      <c r="J291" s="3">
        <v>131.2</v>
      </c>
      <c r="K291" s="3">
        <v>132.2</v>
      </c>
      <c r="L291" s="3">
        <v>137.2</v>
      </c>
      <c r="M291" s="4">
        <v>142.5</v>
      </c>
      <c r="N291" s="3">
        <v>140.32</v>
      </c>
      <c r="O291" s="3">
        <v>144.2</v>
      </c>
      <c r="P291" s="3">
        <v>152</v>
      </c>
      <c r="Q291" s="3">
        <v>142.1</v>
      </c>
      <c r="R291" s="3">
        <v>155.7</v>
      </c>
      <c r="S291" s="3">
        <v>160.1</v>
      </c>
      <c r="T291" s="3">
        <v>154.6</v>
      </c>
      <c r="U291" s="3">
        <v>157.9</v>
      </c>
      <c r="V291" s="3">
        <v>161.8</v>
      </c>
      <c r="W291" s="3">
        <v>161.2</v>
      </c>
      <c r="X291" s="3">
        <v>166.2</v>
      </c>
      <c r="Y291" s="3">
        <v>172.2</v>
      </c>
    </row>
    <row r="292" spans="3:25" ht="18.75">
      <c r="C292" s="13" t="s">
        <v>120</v>
      </c>
      <c r="D292" s="11" t="s">
        <v>108</v>
      </c>
      <c r="E292" s="3">
        <v>2.5</v>
      </c>
      <c r="F292" s="3">
        <v>2.5</v>
      </c>
      <c r="G292" s="3">
        <v>3</v>
      </c>
      <c r="H292" s="3">
        <v>3</v>
      </c>
      <c r="I292" s="3">
        <v>3</v>
      </c>
      <c r="J292" s="3">
        <v>3.1</v>
      </c>
      <c r="K292" s="3">
        <v>3.1</v>
      </c>
      <c r="L292" s="3">
        <v>3.1</v>
      </c>
      <c r="M292" s="4">
        <v>3.2</v>
      </c>
      <c r="N292" s="3">
        <v>3.2</v>
      </c>
      <c r="O292" s="3">
        <v>3.1</v>
      </c>
      <c r="P292" s="3">
        <v>3.2</v>
      </c>
      <c r="Q292" s="3">
        <v>3.2</v>
      </c>
      <c r="R292" s="3">
        <v>3</v>
      </c>
      <c r="S292" s="3">
        <v>3.2</v>
      </c>
      <c r="T292" s="3">
        <v>3.2</v>
      </c>
      <c r="U292" s="3">
        <v>3</v>
      </c>
      <c r="V292" s="3">
        <v>3.2</v>
      </c>
      <c r="W292" s="3">
        <v>3.2</v>
      </c>
      <c r="X292" s="3">
        <v>3.1</v>
      </c>
      <c r="Y292" s="3">
        <v>3.2</v>
      </c>
    </row>
    <row r="293" spans="3:25" ht="18.75">
      <c r="C293" s="39" t="s">
        <v>2040</v>
      </c>
      <c r="D293" s="11" t="s">
        <v>187</v>
      </c>
      <c r="E293" s="3">
        <v>93.6</v>
      </c>
      <c r="F293" s="3">
        <f>F282/E282/103.5*10000</f>
        <v>100.10211983034102</v>
      </c>
      <c r="G293" s="3">
        <f>G282/F282/102.1*10000</f>
        <v>101.47258856201259</v>
      </c>
      <c r="H293" s="3">
        <f>H282/G282/104*10000</f>
        <v>100.70568716217353</v>
      </c>
      <c r="I293" s="3">
        <f>I282/G282/102.1*10000</f>
        <v>98.66638963158623</v>
      </c>
      <c r="J293" s="3">
        <f>J282/G282/104.35*10000</f>
        <v>101.4083663845848</v>
      </c>
      <c r="K293" s="3">
        <f>K282/H282/103.3*10000</f>
        <v>100.1370362454583</v>
      </c>
      <c r="L293" s="3">
        <f>L282/I282/102.1*10000</f>
        <v>98.72957229110914</v>
      </c>
      <c r="M293" s="3">
        <f>M282/J282/103.6*10000</f>
        <v>101.63416698179249</v>
      </c>
      <c r="N293" s="3">
        <f>N282/K282/103.9*10000</f>
        <v>100.24306291903885</v>
      </c>
      <c r="O293" s="3">
        <f>O282/L282/102.7*10000</f>
        <v>99.9701514895748</v>
      </c>
      <c r="P293" s="3">
        <f>P282/M282/103.85*10000</f>
        <v>101.72734018616909</v>
      </c>
      <c r="Q293" s="3">
        <f>Q282/N282/103.8*10000</f>
        <v>101.36135108895205</v>
      </c>
      <c r="R293" s="3">
        <f>R282/O282/102.7*10000</f>
        <v>100.7373644793447</v>
      </c>
      <c r="S293" s="3">
        <f>S282/P282/103.8*10000</f>
        <v>102.55338608666155</v>
      </c>
      <c r="T293" s="3">
        <f>T282/Q282/103.9*10000</f>
        <v>101.78551055266315</v>
      </c>
      <c r="U293" s="3">
        <f>U282/R282/102.7*10000</f>
        <v>100.90991263274054</v>
      </c>
      <c r="V293" s="3">
        <f>V282/S282/103.9*10000</f>
        <v>102.6213988480433</v>
      </c>
      <c r="W293" s="3">
        <f>W282/T282/103.9*10000</f>
        <v>102.97922527678865</v>
      </c>
      <c r="X293" s="3">
        <f>X282/U282/102.7*10000</f>
        <v>101.56016573420686</v>
      </c>
      <c r="Y293" s="3">
        <f>Y282/V282/103.9*10000</f>
        <v>103.14050546984134</v>
      </c>
    </row>
    <row r="294" spans="3:25" ht="18.75">
      <c r="C294" s="39" t="s">
        <v>121</v>
      </c>
      <c r="D294" s="11" t="s">
        <v>122</v>
      </c>
      <c r="E294" s="3">
        <f>E282/12/23.4*1000</f>
        <v>13659.544159544159</v>
      </c>
      <c r="F294" s="3">
        <f>F282/12/23.2*1000</f>
        <v>14274.066091954024</v>
      </c>
      <c r="G294" s="3">
        <f>G282/12/22.8*1000</f>
        <v>15047.880116959066</v>
      </c>
      <c r="H294" s="3">
        <f aca="true" t="shared" si="45" ref="H294:Y294">H282/12/22.8*1000</f>
        <v>15760.233918128653</v>
      </c>
      <c r="I294" s="3">
        <f t="shared" si="45"/>
        <v>15158.991228070174</v>
      </c>
      <c r="J294" s="3">
        <f t="shared" si="45"/>
        <v>15923.611111111111</v>
      </c>
      <c r="K294" s="3">
        <f t="shared" si="45"/>
        <v>16302.631578947367</v>
      </c>
      <c r="L294" s="3">
        <f>L282/12/22.8*1000</f>
        <v>15280.701754385966</v>
      </c>
      <c r="M294" s="4">
        <f t="shared" si="45"/>
        <v>16766.447368421053</v>
      </c>
      <c r="N294" s="3">
        <f t="shared" si="45"/>
        <v>16979.605263157893</v>
      </c>
      <c r="O294" s="3">
        <f t="shared" si="45"/>
        <v>15688.596491228069</v>
      </c>
      <c r="P294" s="3">
        <f t="shared" si="45"/>
        <v>17712.719298245614</v>
      </c>
      <c r="Q294" s="3">
        <f t="shared" si="45"/>
        <v>17864.766081871345</v>
      </c>
      <c r="R294" s="3">
        <f t="shared" si="45"/>
        <v>16230.994152046784</v>
      </c>
      <c r="S294" s="3">
        <f t="shared" si="45"/>
        <v>18855.263157894737</v>
      </c>
      <c r="T294" s="3">
        <f t="shared" si="45"/>
        <v>18892.909356725148</v>
      </c>
      <c r="U294" s="3">
        <f t="shared" si="45"/>
        <v>16820.906432748536</v>
      </c>
      <c r="V294" s="3">
        <f>V282/12/22.8*1000</f>
        <v>20104.166666666664</v>
      </c>
      <c r="W294" s="3">
        <f t="shared" si="45"/>
        <v>20214.546783625727</v>
      </c>
      <c r="X294" s="3">
        <f t="shared" si="45"/>
        <v>17544.590643274852</v>
      </c>
      <c r="Y294" s="3">
        <f t="shared" si="45"/>
        <v>21544.22514619883</v>
      </c>
    </row>
    <row r="295" spans="3:25" ht="18.75">
      <c r="C295" s="39" t="s">
        <v>123</v>
      </c>
      <c r="D295" s="11" t="s">
        <v>122</v>
      </c>
      <c r="E295" s="3">
        <v>10562</v>
      </c>
      <c r="F295" s="3">
        <v>10684.3</v>
      </c>
      <c r="G295" s="3">
        <v>10700</v>
      </c>
      <c r="H295" s="3">
        <v>10684.3</v>
      </c>
      <c r="I295" s="3">
        <v>10684.3</v>
      </c>
      <c r="J295" s="3">
        <v>10700</v>
      </c>
      <c r="K295" s="3">
        <v>10700</v>
      </c>
      <c r="L295" s="3">
        <v>10684.3</v>
      </c>
      <c r="M295" s="4">
        <v>10710</v>
      </c>
      <c r="N295" s="3">
        <v>10715</v>
      </c>
      <c r="O295" s="3">
        <v>10715</v>
      </c>
      <c r="P295" s="3">
        <v>10720</v>
      </c>
      <c r="Q295" s="3">
        <v>10720</v>
      </c>
      <c r="R295" s="3">
        <v>10715</v>
      </c>
      <c r="S295" s="3">
        <v>10720</v>
      </c>
      <c r="T295" s="3">
        <v>10730</v>
      </c>
      <c r="U295" s="3">
        <v>10730</v>
      </c>
      <c r="V295" s="3">
        <v>10730</v>
      </c>
      <c r="W295" s="3">
        <v>10740</v>
      </c>
      <c r="X295" s="3">
        <v>10730</v>
      </c>
      <c r="Y295" s="3">
        <v>10740</v>
      </c>
    </row>
    <row r="296" spans="3:25" ht="18.75">
      <c r="C296" s="39" t="s">
        <v>124</v>
      </c>
      <c r="D296" s="11" t="s">
        <v>187</v>
      </c>
      <c r="E296" s="3">
        <v>97.1</v>
      </c>
      <c r="F296" s="3">
        <f>F290/F290*100/107.1*100</f>
        <v>93.37068160597572</v>
      </c>
      <c r="G296" s="3">
        <f>G290/G290*100/103.5*100</f>
        <v>96.61835748792271</v>
      </c>
      <c r="H296" s="3">
        <f>H290/H290*100/102.1*100</f>
        <v>97.94319294809011</v>
      </c>
      <c r="I296" s="3">
        <f>I290/I290*100/104*100</f>
        <v>96.15384615384616</v>
      </c>
      <c r="J296" s="3">
        <f>J290/J290*100/102.1*100</f>
        <v>97.94319294809011</v>
      </c>
      <c r="K296" s="3">
        <f>K290/K290*100/104.3*100</f>
        <v>95.87727708533077</v>
      </c>
      <c r="L296" s="3">
        <f>L290/L290*100/103.3*100</f>
        <v>96.8054211035818</v>
      </c>
      <c r="M296" s="4">
        <f>M290/M290*100/102.1*100</f>
        <v>97.94319294809011</v>
      </c>
      <c r="N296" s="3">
        <f>N290/N290*100/103.6*100</f>
        <v>96.52509652509653</v>
      </c>
      <c r="O296" s="3">
        <f>O290/O290*100/103.9*100</f>
        <v>96.24639076034647</v>
      </c>
      <c r="P296" s="3">
        <f>P290/P290*100/102.7*100</f>
        <v>97.37098344693281</v>
      </c>
      <c r="Q296" s="3">
        <f>Q290/Q290*100/103.85*100</f>
        <v>96.29272989889263</v>
      </c>
      <c r="R296" s="3">
        <f>R290/R290*100/103.8*100</f>
        <v>96.33911368015414</v>
      </c>
      <c r="S296" s="3">
        <f>S290/S290*100/102.7*100</f>
        <v>97.37098344693281</v>
      </c>
      <c r="T296" s="3">
        <f>T290/T290*100/103.8*100</f>
        <v>96.33911368015414</v>
      </c>
      <c r="U296" s="3">
        <f>U290/U290*100/107.1*100</f>
        <v>93.37068160597572</v>
      </c>
      <c r="V296" s="3">
        <f>V290/V290*100/102*100</f>
        <v>98.0392156862745</v>
      </c>
      <c r="W296" s="3">
        <f>W290/W290*100/103.9*100</f>
        <v>96.24639076034647</v>
      </c>
      <c r="X296" s="3">
        <f>X290/X290*100/102.7*100</f>
        <v>97.37098344693281</v>
      </c>
      <c r="Y296" s="3">
        <f>Y290/Y290*100/103.9*100</f>
        <v>96.24639076034647</v>
      </c>
    </row>
    <row r="297" spans="3:26" ht="18.75" customHeight="1">
      <c r="C297" s="39" t="s">
        <v>125</v>
      </c>
      <c r="D297" s="11" t="s">
        <v>126</v>
      </c>
      <c r="E297" s="3">
        <v>9247</v>
      </c>
      <c r="F297" s="3">
        <v>9563</v>
      </c>
      <c r="G297" s="3">
        <v>9960</v>
      </c>
      <c r="H297" s="3">
        <v>9972</v>
      </c>
      <c r="I297" s="3">
        <v>9980</v>
      </c>
      <c r="J297" s="3">
        <v>9993</v>
      </c>
      <c r="K297" s="3">
        <v>9975</v>
      </c>
      <c r="L297" s="3">
        <v>9999</v>
      </c>
      <c r="M297" s="4">
        <v>10000</v>
      </c>
      <c r="N297" s="3">
        <v>10010</v>
      </c>
      <c r="O297" s="3">
        <v>10025</v>
      </c>
      <c r="P297" s="3">
        <v>10032</v>
      </c>
      <c r="Q297" s="3">
        <v>10115</v>
      </c>
      <c r="R297" s="3">
        <v>10121</v>
      </c>
      <c r="S297" s="3">
        <v>10132</v>
      </c>
      <c r="T297" s="3">
        <v>10124</v>
      </c>
      <c r="U297" s="3">
        <v>10130</v>
      </c>
      <c r="V297" s="3">
        <v>1034</v>
      </c>
      <c r="W297" s="3">
        <v>10124</v>
      </c>
      <c r="X297" s="3">
        <v>10131</v>
      </c>
      <c r="Y297" s="3">
        <v>10144</v>
      </c>
      <c r="Z297" s="59"/>
    </row>
    <row r="298" spans="3:25" s="42" customFormat="1" ht="18.75">
      <c r="C298" s="10" t="s">
        <v>2003</v>
      </c>
      <c r="D298" s="11"/>
      <c r="E298" s="15"/>
      <c r="F298" s="3"/>
      <c r="G298" s="3"/>
      <c r="H298" s="3"/>
      <c r="I298" s="3"/>
      <c r="J298" s="3"/>
      <c r="K298" s="3"/>
      <c r="L298" s="3"/>
      <c r="M298" s="4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3:25" s="42" customFormat="1" ht="18.75">
      <c r="C299" s="39" t="s">
        <v>177</v>
      </c>
      <c r="D299" s="11" t="s">
        <v>136</v>
      </c>
      <c r="E299" s="60">
        <v>13330</v>
      </c>
      <c r="F299" s="3">
        <v>13340</v>
      </c>
      <c r="G299" s="3">
        <v>13360</v>
      </c>
      <c r="H299" s="3">
        <v>13354</v>
      </c>
      <c r="I299" s="3">
        <v>13360</v>
      </c>
      <c r="J299" s="3">
        <v>13390</v>
      </c>
      <c r="K299" s="3">
        <v>13347</v>
      </c>
      <c r="L299" s="3">
        <v>13444</v>
      </c>
      <c r="M299" s="4">
        <v>13677</v>
      </c>
      <c r="N299" s="3">
        <v>13520</v>
      </c>
      <c r="O299" s="3">
        <v>13360</v>
      </c>
      <c r="P299" s="3">
        <v>13610</v>
      </c>
      <c r="Q299" s="3">
        <v>13522</v>
      </c>
      <c r="R299" s="3">
        <v>13446</v>
      </c>
      <c r="S299" s="3">
        <v>13548</v>
      </c>
      <c r="T299" s="3">
        <v>13531</v>
      </c>
      <c r="U299" s="3">
        <v>13440</v>
      </c>
      <c r="V299" s="3">
        <v>13634</v>
      </c>
      <c r="W299" s="3">
        <v>13537</v>
      </c>
      <c r="X299" s="3">
        <v>13451</v>
      </c>
      <c r="Y299" s="3">
        <v>13570</v>
      </c>
    </row>
    <row r="300" spans="3:25" s="42" customFormat="1" ht="18.75">
      <c r="C300" s="39" t="s">
        <v>128</v>
      </c>
      <c r="D300" s="11" t="s">
        <v>136</v>
      </c>
      <c r="E300" s="61">
        <v>12103.7</v>
      </c>
      <c r="F300" s="3">
        <v>12118</v>
      </c>
      <c r="G300" s="3">
        <v>12135</v>
      </c>
      <c r="H300" s="3">
        <f aca="true" t="shared" si="46" ref="H300:Y300">H299-H307</f>
        <v>12134</v>
      </c>
      <c r="I300" s="3">
        <f t="shared" si="46"/>
        <v>12139</v>
      </c>
      <c r="J300" s="3">
        <f t="shared" si="46"/>
        <v>12190</v>
      </c>
      <c r="K300" s="3">
        <f t="shared" si="46"/>
        <v>12157</v>
      </c>
      <c r="L300" s="3">
        <f t="shared" si="46"/>
        <v>12254</v>
      </c>
      <c r="M300" s="4">
        <f t="shared" si="46"/>
        <v>12477</v>
      </c>
      <c r="N300" s="3">
        <f t="shared" si="46"/>
        <v>12330</v>
      </c>
      <c r="O300" s="3">
        <f t="shared" si="46"/>
        <v>12170</v>
      </c>
      <c r="P300" s="3">
        <f t="shared" si="46"/>
        <v>12420</v>
      </c>
      <c r="Q300" s="3">
        <f t="shared" si="46"/>
        <v>12332</v>
      </c>
      <c r="R300" s="3">
        <f t="shared" si="46"/>
        <v>12256</v>
      </c>
      <c r="S300" s="3">
        <f t="shared" si="46"/>
        <v>12358</v>
      </c>
      <c r="T300" s="3">
        <f t="shared" si="46"/>
        <v>12341</v>
      </c>
      <c r="U300" s="3">
        <f t="shared" si="46"/>
        <v>12300</v>
      </c>
      <c r="V300" s="3">
        <f t="shared" si="46"/>
        <v>12494</v>
      </c>
      <c r="W300" s="3">
        <f t="shared" si="46"/>
        <v>12387</v>
      </c>
      <c r="X300" s="3">
        <f t="shared" si="46"/>
        <v>12281</v>
      </c>
      <c r="Y300" s="3">
        <f t="shared" si="46"/>
        <v>12342</v>
      </c>
    </row>
    <row r="301" spans="3:25" ht="75">
      <c r="C301" s="49" t="s">
        <v>230</v>
      </c>
      <c r="D301" s="14" t="s">
        <v>46</v>
      </c>
      <c r="E301" s="62">
        <v>24.3</v>
      </c>
      <c r="F301" s="62">
        <f>F310/F304/12*1000</f>
        <v>22.754082039028276</v>
      </c>
      <c r="G301" s="62">
        <f>G310/G304/12*1000</f>
        <v>24.160359508041626</v>
      </c>
      <c r="H301" s="62">
        <f>H310/H304*1000/12</f>
        <v>24.53878902554399</v>
      </c>
      <c r="I301" s="62">
        <f>I310/I304*1000/12</f>
        <v>24.39267224213461</v>
      </c>
      <c r="J301" s="62">
        <f>J310/J304*1000/12</f>
        <v>24.57537154989384</v>
      </c>
      <c r="K301" s="62">
        <f aca="true" t="shared" si="47" ref="K301:Y301">K310/K304*1000/12</f>
        <v>25.189167662285943</v>
      </c>
      <c r="L301" s="62">
        <f t="shared" si="47"/>
        <v>24.57537154989384</v>
      </c>
      <c r="M301" s="62">
        <f t="shared" si="47"/>
        <v>25.094361877801372</v>
      </c>
      <c r="N301" s="62">
        <f t="shared" si="47"/>
        <v>25.550314465408803</v>
      </c>
      <c r="O301" s="62">
        <f t="shared" si="47"/>
        <v>25.104191240072343</v>
      </c>
      <c r="P301" s="62">
        <f t="shared" si="47"/>
        <v>25.627450980392158</v>
      </c>
      <c r="Q301" s="62">
        <f t="shared" si="47"/>
        <v>25.980392156862745</v>
      </c>
      <c r="R301" s="62">
        <f t="shared" si="47"/>
        <v>25.784313725490193</v>
      </c>
      <c r="S301" s="62">
        <f t="shared" si="47"/>
        <v>26.127819548872182</v>
      </c>
      <c r="T301" s="62">
        <f t="shared" si="47"/>
        <v>26.43327067669173</v>
      </c>
      <c r="U301" s="62">
        <f t="shared" si="47"/>
        <v>26.372549019607842</v>
      </c>
      <c r="V301" s="62">
        <f t="shared" si="47"/>
        <v>26.560432718499488</v>
      </c>
      <c r="W301" s="62">
        <f t="shared" si="47"/>
        <v>26.806526806526804</v>
      </c>
      <c r="X301" s="62">
        <f t="shared" si="47"/>
        <v>26.169351700521442</v>
      </c>
      <c r="Y301" s="62">
        <f t="shared" si="47"/>
        <v>27.116279069767444</v>
      </c>
    </row>
    <row r="302" spans="3:25" ht="75">
      <c r="C302" s="49" t="s">
        <v>230</v>
      </c>
      <c r="D302" s="63" t="s">
        <v>187</v>
      </c>
      <c r="E302" s="62">
        <v>104</v>
      </c>
      <c r="F302" s="3">
        <f>F301/E301*100</f>
        <v>93.63819769147439</v>
      </c>
      <c r="G302" s="3">
        <f>G301/F301*100</f>
        <v>106.18033048576197</v>
      </c>
      <c r="H302" s="3">
        <v>103.3</v>
      </c>
      <c r="I302" s="3">
        <v>102.9</v>
      </c>
      <c r="J302" s="3">
        <v>104.2</v>
      </c>
      <c r="K302" s="3">
        <v>104.5</v>
      </c>
      <c r="L302" s="3">
        <v>101.14</v>
      </c>
      <c r="M302" s="4">
        <v>102.02</v>
      </c>
      <c r="N302" s="3">
        <v>100.76</v>
      </c>
      <c r="O302" s="3">
        <v>100.07</v>
      </c>
      <c r="P302" s="3">
        <v>100.21</v>
      </c>
      <c r="Q302" s="3">
        <v>101.3</v>
      </c>
      <c r="R302" s="3">
        <v>102.12</v>
      </c>
      <c r="S302" s="3">
        <v>101.87</v>
      </c>
      <c r="T302" s="3">
        <v>101.04</v>
      </c>
      <c r="U302" s="3">
        <v>96.78</v>
      </c>
      <c r="V302" s="3">
        <v>100.77</v>
      </c>
      <c r="W302" s="3">
        <v>100.46</v>
      </c>
      <c r="X302" s="3">
        <v>103.32</v>
      </c>
      <c r="Y302" s="3">
        <v>100.24</v>
      </c>
    </row>
    <row r="303" spans="3:25" ht="37.5">
      <c r="C303" s="27" t="s">
        <v>129</v>
      </c>
      <c r="D303" s="11" t="s">
        <v>127</v>
      </c>
      <c r="E303" s="64"/>
      <c r="F303" s="64"/>
      <c r="G303" s="3"/>
      <c r="H303" s="3"/>
      <c r="I303" s="3"/>
      <c r="J303" s="3"/>
      <c r="K303" s="3"/>
      <c r="L303" s="3"/>
      <c r="M303" s="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3:25" ht="37.5">
      <c r="C304" s="18" t="s">
        <v>130</v>
      </c>
      <c r="D304" s="11" t="s">
        <v>136</v>
      </c>
      <c r="E304" s="65">
        <v>3904</v>
      </c>
      <c r="F304" s="65">
        <v>4185</v>
      </c>
      <c r="G304" s="3">
        <v>4228</v>
      </c>
      <c r="H304" s="3">
        <v>4228</v>
      </c>
      <c r="I304" s="3">
        <v>4185</v>
      </c>
      <c r="J304" s="3">
        <v>4239</v>
      </c>
      <c r="K304" s="3">
        <v>4185</v>
      </c>
      <c r="L304" s="3">
        <v>4239</v>
      </c>
      <c r="M304" s="4">
        <v>4239</v>
      </c>
      <c r="N304" s="3">
        <v>4240</v>
      </c>
      <c r="O304" s="3">
        <v>4239</v>
      </c>
      <c r="P304" s="3">
        <v>4250</v>
      </c>
      <c r="Q304" s="3">
        <v>4250</v>
      </c>
      <c r="R304" s="3">
        <v>4250</v>
      </c>
      <c r="S304" s="3">
        <v>4256</v>
      </c>
      <c r="T304" s="3">
        <v>4256</v>
      </c>
      <c r="U304" s="3">
        <v>4250</v>
      </c>
      <c r="V304" s="3">
        <v>4283</v>
      </c>
      <c r="W304" s="3">
        <v>4290</v>
      </c>
      <c r="X304" s="3">
        <v>4283</v>
      </c>
      <c r="Y304" s="3">
        <v>4300</v>
      </c>
    </row>
    <row r="305" spans="3:25" ht="18.75">
      <c r="C305" s="18" t="s">
        <v>131</v>
      </c>
      <c r="D305" s="40" t="s">
        <v>56</v>
      </c>
      <c r="E305" s="17">
        <f>E307/E299*100</f>
        <v>9.199549887471868</v>
      </c>
      <c r="F305" s="17">
        <f>F307/F299*100</f>
        <v>9.160419790104948</v>
      </c>
      <c r="G305" s="17">
        <f aca="true" t="shared" si="48" ref="G305:Y305">G307/G299*100</f>
        <v>9.139221556886227</v>
      </c>
      <c r="H305" s="17">
        <f t="shared" si="48"/>
        <v>9.135839448854275</v>
      </c>
      <c r="I305" s="17">
        <f t="shared" si="48"/>
        <v>9.139221556886227</v>
      </c>
      <c r="J305" s="17">
        <f t="shared" si="48"/>
        <v>8.961911874533234</v>
      </c>
      <c r="K305" s="17">
        <f t="shared" si="48"/>
        <v>8.915861242226718</v>
      </c>
      <c r="L305" s="17">
        <f t="shared" si="48"/>
        <v>8.85153228205891</v>
      </c>
      <c r="M305" s="33">
        <f t="shared" si="48"/>
        <v>8.77385391533231</v>
      </c>
      <c r="N305" s="17">
        <f t="shared" si="48"/>
        <v>8.801775147928995</v>
      </c>
      <c r="O305" s="17">
        <f t="shared" si="48"/>
        <v>8.907185628742514</v>
      </c>
      <c r="P305" s="17">
        <f t="shared" si="48"/>
        <v>8.743570903747244</v>
      </c>
      <c r="Q305" s="17">
        <f t="shared" si="48"/>
        <v>8.800473302765862</v>
      </c>
      <c r="R305" s="17">
        <f t="shared" si="48"/>
        <v>8.850215677524915</v>
      </c>
      <c r="S305" s="17">
        <f t="shared" si="48"/>
        <v>8.783584292884559</v>
      </c>
      <c r="T305" s="17">
        <f t="shared" si="48"/>
        <v>8.794619762027937</v>
      </c>
      <c r="U305" s="17">
        <f t="shared" si="48"/>
        <v>8.482142857142858</v>
      </c>
      <c r="V305" s="17">
        <f t="shared" si="48"/>
        <v>8.361449317881767</v>
      </c>
      <c r="W305" s="17">
        <f t="shared" si="48"/>
        <v>8.495235281081479</v>
      </c>
      <c r="X305" s="17">
        <f t="shared" si="48"/>
        <v>8.698238049215671</v>
      </c>
      <c r="Y305" s="17">
        <f t="shared" si="48"/>
        <v>9.049373618275608</v>
      </c>
    </row>
    <row r="306" spans="3:25" ht="18.75">
      <c r="C306" s="18" t="s">
        <v>132</v>
      </c>
      <c r="D306" s="40" t="s">
        <v>56</v>
      </c>
      <c r="E306" s="40">
        <v>0.5</v>
      </c>
      <c r="F306" s="17">
        <v>0.7</v>
      </c>
      <c r="G306" s="17">
        <v>0.7</v>
      </c>
      <c r="H306" s="17">
        <v>0.7</v>
      </c>
      <c r="I306" s="17">
        <v>0.6</v>
      </c>
      <c r="J306" s="17">
        <v>0.7</v>
      </c>
      <c r="K306" s="17">
        <v>0.7</v>
      </c>
      <c r="L306" s="17">
        <v>0.6</v>
      </c>
      <c r="M306" s="33">
        <v>0.7</v>
      </c>
      <c r="N306" s="17">
        <v>0.7</v>
      </c>
      <c r="O306" s="17">
        <v>0.4</v>
      </c>
      <c r="P306" s="17">
        <v>0.8</v>
      </c>
      <c r="Q306" s="17">
        <v>0.7</v>
      </c>
      <c r="R306" s="17">
        <v>0.5</v>
      </c>
      <c r="S306" s="17">
        <v>0.8</v>
      </c>
      <c r="T306" s="17">
        <v>0.7</v>
      </c>
      <c r="U306" s="17">
        <v>0.6</v>
      </c>
      <c r="V306" s="17">
        <v>0.8</v>
      </c>
      <c r="W306" s="17">
        <v>0.7</v>
      </c>
      <c r="X306" s="17">
        <v>0.6</v>
      </c>
      <c r="Y306" s="17">
        <v>0.8</v>
      </c>
    </row>
    <row r="307" spans="3:25" ht="18.75">
      <c r="C307" s="18" t="s">
        <v>133</v>
      </c>
      <c r="D307" s="11" t="s">
        <v>136</v>
      </c>
      <c r="E307" s="11">
        <v>1226.3</v>
      </c>
      <c r="F307" s="17">
        <v>1222</v>
      </c>
      <c r="G307" s="17">
        <v>1221</v>
      </c>
      <c r="H307" s="66">
        <v>1220</v>
      </c>
      <c r="I307" s="66">
        <v>1221</v>
      </c>
      <c r="J307" s="66">
        <v>1200</v>
      </c>
      <c r="K307" s="66">
        <v>1190</v>
      </c>
      <c r="L307" s="66">
        <v>1190</v>
      </c>
      <c r="M307" s="67">
        <v>1200</v>
      </c>
      <c r="N307" s="66">
        <v>1190</v>
      </c>
      <c r="O307" s="66">
        <v>1190</v>
      </c>
      <c r="P307" s="66">
        <v>1190</v>
      </c>
      <c r="Q307" s="66">
        <v>1190</v>
      </c>
      <c r="R307" s="66">
        <v>1190</v>
      </c>
      <c r="S307" s="66">
        <v>1190</v>
      </c>
      <c r="T307" s="66">
        <v>1190</v>
      </c>
      <c r="U307" s="66">
        <v>1140</v>
      </c>
      <c r="V307" s="66">
        <v>1140</v>
      </c>
      <c r="W307" s="66">
        <v>1150</v>
      </c>
      <c r="X307" s="66">
        <v>1170</v>
      </c>
      <c r="Y307" s="66">
        <v>1228</v>
      </c>
    </row>
    <row r="308" spans="3:25" ht="56.25">
      <c r="C308" s="18" t="s">
        <v>134</v>
      </c>
      <c r="D308" s="11" t="s">
        <v>136</v>
      </c>
      <c r="E308" s="11">
        <v>80</v>
      </c>
      <c r="F308" s="68">
        <v>94</v>
      </c>
      <c r="G308" s="69">
        <v>100</v>
      </c>
      <c r="H308" s="69">
        <v>100</v>
      </c>
      <c r="I308" s="69">
        <v>104</v>
      </c>
      <c r="J308" s="69">
        <v>120</v>
      </c>
      <c r="K308" s="69">
        <v>110</v>
      </c>
      <c r="L308" s="69">
        <v>122</v>
      </c>
      <c r="M308" s="70">
        <v>131</v>
      </c>
      <c r="N308" s="69">
        <v>115</v>
      </c>
      <c r="O308" s="69">
        <v>127</v>
      </c>
      <c r="P308" s="69">
        <v>132</v>
      </c>
      <c r="Q308" s="69">
        <v>110</v>
      </c>
      <c r="R308" s="69">
        <v>124</v>
      </c>
      <c r="S308" s="69">
        <v>136</v>
      </c>
      <c r="T308" s="69">
        <v>110</v>
      </c>
      <c r="U308" s="69">
        <v>125</v>
      </c>
      <c r="V308" s="69">
        <v>144</v>
      </c>
      <c r="W308" s="69">
        <v>119</v>
      </c>
      <c r="X308" s="69">
        <v>122</v>
      </c>
      <c r="Y308" s="69">
        <v>135</v>
      </c>
    </row>
    <row r="309" spans="3:25" ht="56.25">
      <c r="C309" s="31" t="s">
        <v>135</v>
      </c>
      <c r="D309" s="40" t="s">
        <v>136</v>
      </c>
      <c r="E309" s="71">
        <v>70</v>
      </c>
      <c r="F309" s="23">
        <v>81</v>
      </c>
      <c r="G309" s="23">
        <v>90</v>
      </c>
      <c r="H309" s="23">
        <v>84</v>
      </c>
      <c r="I309" s="23">
        <v>90</v>
      </c>
      <c r="J309" s="23">
        <v>101</v>
      </c>
      <c r="K309" s="23">
        <v>88</v>
      </c>
      <c r="L309" s="23">
        <v>99</v>
      </c>
      <c r="M309" s="72">
        <v>103.4</v>
      </c>
      <c r="N309" s="23">
        <v>100</v>
      </c>
      <c r="O309" s="23">
        <v>104</v>
      </c>
      <c r="P309" s="23">
        <v>111</v>
      </c>
      <c r="Q309" s="23">
        <v>92</v>
      </c>
      <c r="R309" s="23">
        <v>107</v>
      </c>
      <c r="S309" s="23">
        <v>114</v>
      </c>
      <c r="T309" s="23">
        <v>97</v>
      </c>
      <c r="U309" s="23">
        <v>110</v>
      </c>
      <c r="V309" s="23">
        <v>114</v>
      </c>
      <c r="W309" s="23">
        <v>110</v>
      </c>
      <c r="X309" s="23">
        <v>112</v>
      </c>
      <c r="Y309" s="23">
        <v>122</v>
      </c>
    </row>
    <row r="310" spans="3:25" ht="18.75">
      <c r="C310" s="18" t="s">
        <v>137</v>
      </c>
      <c r="D310" s="11" t="s">
        <v>21</v>
      </c>
      <c r="E310" s="11">
        <v>1139.6</v>
      </c>
      <c r="F310" s="3">
        <v>1142.71</v>
      </c>
      <c r="G310" s="3">
        <v>1225.8</v>
      </c>
      <c r="H310" s="3">
        <v>1245</v>
      </c>
      <c r="I310" s="3">
        <v>1225</v>
      </c>
      <c r="J310" s="3">
        <v>1250.1</v>
      </c>
      <c r="K310" s="3">
        <v>1265</v>
      </c>
      <c r="L310" s="3">
        <v>1250.1</v>
      </c>
      <c r="M310" s="4">
        <v>1276.5</v>
      </c>
      <c r="N310" s="3">
        <v>1300</v>
      </c>
      <c r="O310" s="3">
        <v>1277</v>
      </c>
      <c r="P310" s="3">
        <v>1307</v>
      </c>
      <c r="Q310" s="3">
        <v>1325</v>
      </c>
      <c r="R310" s="3">
        <v>1315</v>
      </c>
      <c r="S310" s="3">
        <v>1334.4</v>
      </c>
      <c r="T310" s="3">
        <v>1350</v>
      </c>
      <c r="U310" s="3">
        <v>1345</v>
      </c>
      <c r="V310" s="3">
        <v>1365.1</v>
      </c>
      <c r="W310" s="3">
        <v>1380</v>
      </c>
      <c r="X310" s="3">
        <v>1345</v>
      </c>
      <c r="Y310" s="3">
        <v>1399.2</v>
      </c>
    </row>
    <row r="311" spans="3:25" ht="18.75">
      <c r="C311" s="18" t="s">
        <v>138</v>
      </c>
      <c r="D311" s="11" t="s">
        <v>2017</v>
      </c>
      <c r="E311" s="11">
        <v>1014.88</v>
      </c>
      <c r="F311" s="3">
        <v>1130.4</v>
      </c>
      <c r="G311" s="3">
        <v>1144</v>
      </c>
      <c r="H311" s="3">
        <v>1142.3</v>
      </c>
      <c r="I311" s="3">
        <v>1152</v>
      </c>
      <c r="J311" s="3">
        <v>1162</v>
      </c>
      <c r="K311" s="3">
        <v>1200</v>
      </c>
      <c r="L311" s="3">
        <v>1231</v>
      </c>
      <c r="M311" s="4">
        <v>1255</v>
      </c>
      <c r="N311" s="3">
        <v>1267</v>
      </c>
      <c r="O311" s="3">
        <v>1270</v>
      </c>
      <c r="P311" s="3">
        <v>1272</v>
      </c>
      <c r="Q311" s="3">
        <v>1260</v>
      </c>
      <c r="R311" s="3">
        <v>1300</v>
      </c>
      <c r="S311" s="3">
        <v>1310</v>
      </c>
      <c r="T311" s="3">
        <v>1300</v>
      </c>
      <c r="U311" s="3">
        <v>1324</v>
      </c>
      <c r="V311" s="3">
        <v>1351</v>
      </c>
      <c r="W311" s="3">
        <v>1348</v>
      </c>
      <c r="X311" s="3">
        <v>1350</v>
      </c>
      <c r="Y311" s="3">
        <v>1362</v>
      </c>
    </row>
    <row r="312" spans="3:25" ht="18.75">
      <c r="C312" s="73" t="s">
        <v>2004</v>
      </c>
      <c r="D312" s="1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3:25" ht="37.5">
      <c r="C313" s="31" t="s">
        <v>139</v>
      </c>
      <c r="D313" s="11" t="s">
        <v>136</v>
      </c>
      <c r="E313" s="3">
        <v>1262</v>
      </c>
      <c r="F313" s="17">
        <v>1296</v>
      </c>
      <c r="G313" s="17">
        <v>1296</v>
      </c>
      <c r="H313" s="17">
        <v>1226</v>
      </c>
      <c r="I313" s="3">
        <v>1226</v>
      </c>
      <c r="J313" s="17">
        <v>1226</v>
      </c>
      <c r="K313" s="17">
        <v>1226</v>
      </c>
      <c r="L313" s="17">
        <v>1226</v>
      </c>
      <c r="M313" s="33">
        <v>1226</v>
      </c>
      <c r="N313" s="17">
        <v>1228</v>
      </c>
      <c r="O313" s="17">
        <v>1226</v>
      </c>
      <c r="P313" s="17">
        <v>1228</v>
      </c>
      <c r="Q313" s="17">
        <v>1270</v>
      </c>
      <c r="R313" s="17">
        <v>1226</v>
      </c>
      <c r="S313" s="17">
        <v>1270</v>
      </c>
      <c r="T313" s="17">
        <v>1290</v>
      </c>
      <c r="U313" s="17">
        <v>1226</v>
      </c>
      <c r="V313" s="17">
        <v>1290</v>
      </c>
      <c r="W313" s="17">
        <v>1300</v>
      </c>
      <c r="X313" s="17">
        <v>1226</v>
      </c>
      <c r="Y313" s="17">
        <v>1300</v>
      </c>
    </row>
    <row r="314" spans="3:25" ht="56.25">
      <c r="C314" s="31" t="s">
        <v>140</v>
      </c>
      <c r="D314" s="38" t="s">
        <v>78</v>
      </c>
      <c r="E314" s="74">
        <v>2.762</v>
      </c>
      <c r="F314" s="74">
        <v>2.833</v>
      </c>
      <c r="G314" s="74">
        <v>2.865</v>
      </c>
      <c r="H314" s="74">
        <v>2.913</v>
      </c>
      <c r="I314" s="74">
        <v>2.913</v>
      </c>
      <c r="J314" s="74">
        <v>2.913</v>
      </c>
      <c r="K314" s="74">
        <v>2.947</v>
      </c>
      <c r="L314" s="74">
        <v>2.917</v>
      </c>
      <c r="M314" s="75">
        <v>2.947</v>
      </c>
      <c r="N314" s="74">
        <v>2.95</v>
      </c>
      <c r="O314" s="74">
        <v>2.921</v>
      </c>
      <c r="P314" s="74">
        <v>2.95</v>
      </c>
      <c r="Q314" s="74">
        <v>2.97</v>
      </c>
      <c r="R314" s="74">
        <v>2.928</v>
      </c>
      <c r="S314" s="74">
        <v>2.97</v>
      </c>
      <c r="T314" s="74">
        <v>2.995</v>
      </c>
      <c r="U314" s="74">
        <v>2.935</v>
      </c>
      <c r="V314" s="74">
        <v>2.995</v>
      </c>
      <c r="W314" s="74">
        <v>3.029</v>
      </c>
      <c r="X314" s="74">
        <v>2.94</v>
      </c>
      <c r="Y314" s="74">
        <v>3.029</v>
      </c>
    </row>
    <row r="315" spans="3:25" ht="18.75">
      <c r="C315" s="31" t="s">
        <v>141</v>
      </c>
      <c r="D315" s="11" t="s">
        <v>78</v>
      </c>
      <c r="E315" s="74">
        <v>2.762</v>
      </c>
      <c r="F315" s="74">
        <v>2.833</v>
      </c>
      <c r="G315" s="74">
        <v>2.865</v>
      </c>
      <c r="H315" s="74">
        <v>2.913</v>
      </c>
      <c r="I315" s="74">
        <v>2.913</v>
      </c>
      <c r="J315" s="74">
        <v>2.913</v>
      </c>
      <c r="K315" s="74">
        <v>2.947</v>
      </c>
      <c r="L315" s="74">
        <v>2.917</v>
      </c>
      <c r="M315" s="75">
        <v>2.947</v>
      </c>
      <c r="N315" s="74">
        <v>2.95</v>
      </c>
      <c r="O315" s="74">
        <v>2.921</v>
      </c>
      <c r="P315" s="74">
        <v>2.95</v>
      </c>
      <c r="Q315" s="74">
        <v>2.97</v>
      </c>
      <c r="R315" s="74">
        <v>2.928</v>
      </c>
      <c r="S315" s="74">
        <v>2.97</v>
      </c>
      <c r="T315" s="74">
        <v>2.995</v>
      </c>
      <c r="U315" s="74">
        <v>2.935</v>
      </c>
      <c r="V315" s="74">
        <v>2.995</v>
      </c>
      <c r="W315" s="74">
        <v>3.029</v>
      </c>
      <c r="X315" s="74">
        <v>2.94</v>
      </c>
      <c r="Y315" s="74">
        <v>3.029</v>
      </c>
    </row>
    <row r="316" spans="3:25" ht="18.75">
      <c r="C316" s="18" t="s">
        <v>142</v>
      </c>
      <c r="D316" s="38" t="s">
        <v>78</v>
      </c>
      <c r="E316" s="3"/>
      <c r="F316" s="3"/>
      <c r="G316" s="3"/>
      <c r="H316" s="3"/>
      <c r="I316" s="3"/>
      <c r="J316" s="3"/>
      <c r="K316" s="3"/>
      <c r="L316" s="3"/>
      <c r="M316" s="4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3:25" ht="18.75">
      <c r="C317" s="27" t="s">
        <v>143</v>
      </c>
      <c r="D317" s="11"/>
      <c r="E317" s="3"/>
      <c r="F317" s="3"/>
      <c r="G317" s="3"/>
      <c r="H317" s="3"/>
      <c r="I317" s="3"/>
      <c r="J317" s="3"/>
      <c r="K317" s="3"/>
      <c r="L317" s="3"/>
      <c r="M317" s="4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3:25" ht="18.75">
      <c r="C318" s="18" t="s">
        <v>144</v>
      </c>
      <c r="D318" s="76"/>
      <c r="E318" s="77"/>
      <c r="F318" s="77"/>
      <c r="G318" s="77"/>
      <c r="H318" s="77"/>
      <c r="I318" s="77"/>
      <c r="J318" s="77"/>
      <c r="K318" s="77"/>
      <c r="L318" s="77"/>
      <c r="M318" s="78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</row>
    <row r="319" spans="3:25" ht="18.75">
      <c r="C319" s="18" t="s">
        <v>145</v>
      </c>
      <c r="D319" s="22" t="s">
        <v>146</v>
      </c>
      <c r="E319" s="11">
        <v>44.2</v>
      </c>
      <c r="F319" s="3">
        <v>45.2</v>
      </c>
      <c r="G319" s="3">
        <v>45.2</v>
      </c>
      <c r="H319" s="3">
        <v>43</v>
      </c>
      <c r="I319" s="3">
        <v>43</v>
      </c>
      <c r="J319" s="3">
        <v>43</v>
      </c>
      <c r="K319" s="3">
        <v>43</v>
      </c>
      <c r="L319" s="3">
        <v>43</v>
      </c>
      <c r="M319" s="4">
        <v>43</v>
      </c>
      <c r="N319" s="3">
        <v>43</v>
      </c>
      <c r="O319" s="3">
        <v>43</v>
      </c>
      <c r="P319" s="3">
        <v>43</v>
      </c>
      <c r="Q319" s="3">
        <v>43</v>
      </c>
      <c r="R319" s="3">
        <v>43</v>
      </c>
      <c r="S319" s="3">
        <v>43</v>
      </c>
      <c r="T319" s="3">
        <v>43</v>
      </c>
      <c r="U319" s="3">
        <v>43</v>
      </c>
      <c r="V319" s="3">
        <v>43</v>
      </c>
      <c r="W319" s="3">
        <v>43</v>
      </c>
      <c r="X319" s="3">
        <v>43</v>
      </c>
      <c r="Y319" s="3">
        <v>43</v>
      </c>
    </row>
    <row r="320" spans="3:25" ht="18.75">
      <c r="C320" s="18" t="s">
        <v>147</v>
      </c>
      <c r="D320" s="22" t="s">
        <v>148</v>
      </c>
      <c r="E320" s="3"/>
      <c r="F320" s="3"/>
      <c r="G320" s="3"/>
      <c r="H320" s="3"/>
      <c r="I320" s="3"/>
      <c r="J320" s="3"/>
      <c r="K320" s="3"/>
      <c r="L320" s="3"/>
      <c r="M320" s="4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3:25" ht="18.75">
      <c r="C321" s="18" t="s">
        <v>149</v>
      </c>
      <c r="D321" s="22" t="s">
        <v>148</v>
      </c>
      <c r="E321" s="3"/>
      <c r="F321" s="3"/>
      <c r="G321" s="3"/>
      <c r="H321" s="3"/>
      <c r="I321" s="3"/>
      <c r="J321" s="3"/>
      <c r="K321" s="3"/>
      <c r="L321" s="3"/>
      <c r="M321" s="4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3:25" ht="37.5">
      <c r="C322" s="18" t="s">
        <v>150</v>
      </c>
      <c r="D322" s="22" t="s">
        <v>178</v>
      </c>
      <c r="E322" s="3">
        <v>48</v>
      </c>
      <c r="F322" s="3">
        <v>54</v>
      </c>
      <c r="G322" s="3">
        <v>55</v>
      </c>
      <c r="H322" s="3">
        <v>55</v>
      </c>
      <c r="I322" s="3">
        <v>55</v>
      </c>
      <c r="J322" s="3">
        <v>55</v>
      </c>
      <c r="K322" s="3">
        <v>55</v>
      </c>
      <c r="L322" s="3">
        <v>55</v>
      </c>
      <c r="M322" s="4">
        <v>56</v>
      </c>
      <c r="N322" s="3">
        <v>56</v>
      </c>
      <c r="O322" s="3">
        <v>56</v>
      </c>
      <c r="P322" s="3">
        <v>56</v>
      </c>
      <c r="Q322" s="3">
        <v>56</v>
      </c>
      <c r="R322" s="3">
        <v>56</v>
      </c>
      <c r="S322" s="3">
        <v>56</v>
      </c>
      <c r="T322" s="3">
        <v>57</v>
      </c>
      <c r="U322" s="3">
        <v>56</v>
      </c>
      <c r="V322" s="3">
        <v>57</v>
      </c>
      <c r="W322" s="3">
        <v>57</v>
      </c>
      <c r="X322" s="3">
        <v>56</v>
      </c>
      <c r="Y322" s="3">
        <v>57</v>
      </c>
    </row>
    <row r="323" spans="3:25" ht="37.5">
      <c r="C323" s="18" t="s">
        <v>151</v>
      </c>
      <c r="D323" s="79" t="s">
        <v>152</v>
      </c>
      <c r="E323" s="38">
        <v>219.9</v>
      </c>
      <c r="F323" s="3">
        <v>219.9</v>
      </c>
      <c r="G323" s="3">
        <v>219.9</v>
      </c>
      <c r="H323" s="3">
        <v>219.9</v>
      </c>
      <c r="I323" s="3">
        <v>219.9</v>
      </c>
      <c r="J323" s="3">
        <v>219.9</v>
      </c>
      <c r="K323" s="3">
        <v>219.9</v>
      </c>
      <c r="L323" s="3">
        <v>219.9</v>
      </c>
      <c r="M323" s="4">
        <v>219.9</v>
      </c>
      <c r="N323" s="3">
        <v>219.9</v>
      </c>
      <c r="O323" s="3">
        <v>219.9</v>
      </c>
      <c r="P323" s="3">
        <v>219.9</v>
      </c>
      <c r="Q323" s="3">
        <v>219.9</v>
      </c>
      <c r="R323" s="3">
        <v>219.9</v>
      </c>
      <c r="S323" s="3">
        <v>219.9</v>
      </c>
      <c r="T323" s="3">
        <v>219.9</v>
      </c>
      <c r="U323" s="3">
        <v>219.9</v>
      </c>
      <c r="V323" s="3">
        <v>219.9</v>
      </c>
      <c r="W323" s="3">
        <v>219.9</v>
      </c>
      <c r="X323" s="3">
        <v>219.9</v>
      </c>
      <c r="Y323" s="3">
        <v>219.9</v>
      </c>
    </row>
    <row r="324" spans="3:25" ht="18.75">
      <c r="C324" s="18" t="s">
        <v>153</v>
      </c>
      <c r="D324" s="22"/>
      <c r="E324" s="3"/>
      <c r="F324" s="3"/>
      <c r="G324" s="3"/>
      <c r="H324" s="3"/>
      <c r="I324" s="3"/>
      <c r="J324" s="3"/>
      <c r="K324" s="3"/>
      <c r="L324" s="3"/>
      <c r="M324" s="4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 t="s">
        <v>127</v>
      </c>
    </row>
    <row r="325" spans="3:25" ht="18.75">
      <c r="C325" s="18" t="s">
        <v>154</v>
      </c>
      <c r="D325" s="79" t="s">
        <v>2041</v>
      </c>
      <c r="E325" s="38">
        <v>49</v>
      </c>
      <c r="F325" s="3">
        <v>46</v>
      </c>
      <c r="G325" s="3">
        <v>46</v>
      </c>
      <c r="H325" s="3">
        <v>42</v>
      </c>
      <c r="I325" s="3">
        <v>42</v>
      </c>
      <c r="J325" s="3">
        <v>48</v>
      </c>
      <c r="K325" s="3">
        <v>42</v>
      </c>
      <c r="L325" s="3">
        <v>42</v>
      </c>
      <c r="M325" s="4">
        <v>48</v>
      </c>
      <c r="N325" s="3">
        <v>37</v>
      </c>
      <c r="O325" s="3">
        <v>37</v>
      </c>
      <c r="P325" s="3">
        <v>43</v>
      </c>
      <c r="Q325" s="3">
        <v>32</v>
      </c>
      <c r="R325" s="3">
        <v>32</v>
      </c>
      <c r="S325" s="3">
        <v>43</v>
      </c>
      <c r="T325" s="3">
        <v>32</v>
      </c>
      <c r="U325" s="3">
        <v>32</v>
      </c>
      <c r="V325" s="3">
        <v>43</v>
      </c>
      <c r="W325" s="3">
        <v>32</v>
      </c>
      <c r="X325" s="3">
        <v>32</v>
      </c>
      <c r="Y325" s="3">
        <v>43</v>
      </c>
    </row>
    <row r="326" spans="3:25" ht="18.75">
      <c r="C326" s="18" t="s">
        <v>155</v>
      </c>
      <c r="D326" s="79" t="s">
        <v>2042</v>
      </c>
      <c r="E326" s="38">
        <v>213</v>
      </c>
      <c r="F326" s="3">
        <v>219</v>
      </c>
      <c r="G326" s="3">
        <v>216</v>
      </c>
      <c r="H326" s="3">
        <v>215</v>
      </c>
      <c r="I326" s="3">
        <v>215</v>
      </c>
      <c r="J326" s="3">
        <v>215</v>
      </c>
      <c r="K326" s="3">
        <v>215</v>
      </c>
      <c r="L326" s="3">
        <v>215</v>
      </c>
      <c r="M326" s="4">
        <v>215</v>
      </c>
      <c r="N326" s="3">
        <v>215</v>
      </c>
      <c r="O326" s="3">
        <v>215</v>
      </c>
      <c r="P326" s="3">
        <v>215</v>
      </c>
      <c r="Q326" s="3">
        <v>215</v>
      </c>
      <c r="R326" s="3">
        <v>215</v>
      </c>
      <c r="S326" s="3">
        <v>215</v>
      </c>
      <c r="T326" s="3">
        <v>215</v>
      </c>
      <c r="U326" s="3">
        <v>215</v>
      </c>
      <c r="V326" s="3">
        <v>215</v>
      </c>
      <c r="W326" s="3">
        <v>215</v>
      </c>
      <c r="X326" s="3">
        <v>215</v>
      </c>
      <c r="Y326" s="3">
        <v>215</v>
      </c>
    </row>
    <row r="327" spans="3:25" ht="18.75">
      <c r="C327" s="27" t="s">
        <v>2005</v>
      </c>
      <c r="D327" s="11"/>
      <c r="E327" s="80"/>
      <c r="F327" s="80"/>
      <c r="G327" s="80"/>
      <c r="H327" s="80"/>
      <c r="I327" s="80"/>
      <c r="J327" s="80"/>
      <c r="K327" s="80"/>
      <c r="L327" s="80"/>
      <c r="M327" s="81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</row>
    <row r="328" spans="3:25" ht="37.5">
      <c r="C328" s="73" t="s">
        <v>156</v>
      </c>
      <c r="D328" s="11"/>
      <c r="E328" s="3"/>
      <c r="F328" s="3"/>
      <c r="G328" s="3"/>
      <c r="H328" s="3"/>
      <c r="I328" s="3"/>
      <c r="J328" s="3"/>
      <c r="K328" s="3"/>
      <c r="L328" s="3"/>
      <c r="M328" s="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3:25" ht="18.75">
      <c r="C329" s="31" t="s">
        <v>157</v>
      </c>
      <c r="D329" s="38" t="s">
        <v>78</v>
      </c>
      <c r="E329" s="3">
        <v>0.45</v>
      </c>
      <c r="F329" s="3">
        <v>0.45</v>
      </c>
      <c r="G329" s="3">
        <v>0.45</v>
      </c>
      <c r="H329" s="3">
        <v>0.45</v>
      </c>
      <c r="I329" s="3">
        <v>0.4</v>
      </c>
      <c r="J329" s="3">
        <v>0.45</v>
      </c>
      <c r="K329" s="3">
        <v>0.5</v>
      </c>
      <c r="L329" s="3">
        <v>0.45</v>
      </c>
      <c r="M329" s="4">
        <v>0.55</v>
      </c>
      <c r="N329" s="3">
        <v>0.55</v>
      </c>
      <c r="O329" s="3">
        <v>0.5</v>
      </c>
      <c r="P329" s="3">
        <v>0.55</v>
      </c>
      <c r="Q329" s="3">
        <v>0.6</v>
      </c>
      <c r="R329" s="3">
        <v>0.5</v>
      </c>
      <c r="S329" s="3">
        <v>0.6</v>
      </c>
      <c r="T329" s="3">
        <v>0.6</v>
      </c>
      <c r="U329" s="3">
        <v>0.55</v>
      </c>
      <c r="V329" s="3">
        <v>0.6</v>
      </c>
      <c r="W329" s="3">
        <v>0.6</v>
      </c>
      <c r="X329" s="3">
        <v>0.55</v>
      </c>
      <c r="Y329" s="3">
        <v>0.6</v>
      </c>
    </row>
    <row r="330" spans="3:25" ht="18.75">
      <c r="C330" s="31" t="s">
        <v>158</v>
      </c>
      <c r="D330" s="38" t="s">
        <v>78</v>
      </c>
      <c r="E330" s="3"/>
      <c r="F330" s="3"/>
      <c r="G330" s="3">
        <v>0.15</v>
      </c>
      <c r="H330" s="3">
        <v>0.1</v>
      </c>
      <c r="I330" s="3">
        <v>0.1</v>
      </c>
      <c r="J330" s="3">
        <v>0.1</v>
      </c>
      <c r="K330" s="3">
        <v>0.15</v>
      </c>
      <c r="L330" s="3">
        <v>0.15</v>
      </c>
      <c r="M330" s="4">
        <v>0.2</v>
      </c>
      <c r="N330" s="3">
        <v>0.2</v>
      </c>
      <c r="O330" s="3">
        <v>0.2</v>
      </c>
      <c r="P330" s="3">
        <v>0.2</v>
      </c>
      <c r="Q330" s="3">
        <v>0.25</v>
      </c>
      <c r="R330" s="3">
        <v>0.2</v>
      </c>
      <c r="S330" s="3">
        <v>0.25</v>
      </c>
      <c r="T330" s="3">
        <v>0.25</v>
      </c>
      <c r="U330" s="3">
        <v>0.25</v>
      </c>
      <c r="V330" s="3">
        <v>0.25</v>
      </c>
      <c r="W330" s="3">
        <v>0.25</v>
      </c>
      <c r="X330" s="3">
        <v>0.25</v>
      </c>
      <c r="Y330" s="3">
        <v>0.25</v>
      </c>
    </row>
    <row r="331" spans="3:25" ht="18.75">
      <c r="C331" s="31" t="s">
        <v>159</v>
      </c>
      <c r="D331" s="38" t="s">
        <v>78</v>
      </c>
      <c r="E331" s="3"/>
      <c r="F331" s="3"/>
      <c r="G331" s="3">
        <v>0.3</v>
      </c>
      <c r="H331" s="3">
        <v>0.35</v>
      </c>
      <c r="I331" s="3">
        <v>0.3</v>
      </c>
      <c r="J331" s="3">
        <v>0.35</v>
      </c>
      <c r="K331" s="3">
        <v>0.35</v>
      </c>
      <c r="L331" s="3">
        <v>0.3</v>
      </c>
      <c r="M331" s="4">
        <v>0.35</v>
      </c>
      <c r="N331" s="3">
        <v>0.35</v>
      </c>
      <c r="O331" s="3">
        <v>0.3</v>
      </c>
      <c r="P331" s="3">
        <v>0.35</v>
      </c>
      <c r="Q331" s="3">
        <v>0.35</v>
      </c>
      <c r="R331" s="3">
        <v>0.3</v>
      </c>
      <c r="S331" s="3">
        <v>0.35</v>
      </c>
      <c r="T331" s="3">
        <v>0.35</v>
      </c>
      <c r="U331" s="3">
        <v>0.3</v>
      </c>
      <c r="V331" s="3">
        <v>0.35</v>
      </c>
      <c r="W331" s="3">
        <v>0.35</v>
      </c>
      <c r="X331" s="3">
        <v>0.3</v>
      </c>
      <c r="Y331" s="3">
        <v>0.35</v>
      </c>
    </row>
  </sheetData>
  <sheetProtection/>
  <mergeCells count="12">
    <mergeCell ref="C2:Y2"/>
    <mergeCell ref="K8:M8"/>
    <mergeCell ref="N8:Y8"/>
    <mergeCell ref="C3:G3"/>
    <mergeCell ref="C4:G4"/>
    <mergeCell ref="C5:G5"/>
    <mergeCell ref="D7:D10"/>
    <mergeCell ref="E8:E10"/>
    <mergeCell ref="F8:F10"/>
    <mergeCell ref="G8:G10"/>
    <mergeCell ref="H8:J8"/>
    <mergeCell ref="C7:C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29" r:id="rId1"/>
  <rowBreaks count="1" manualBreakCount="1">
    <brk id="224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3"/>
  <sheetViews>
    <sheetView zoomScalePageLayoutView="0" workbookViewId="0" topLeftCell="A1">
      <pane ySplit="2" topLeftCell="A150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75390625" style="0" customWidth="1"/>
    <col min="3" max="3" width="17.125" style="0" customWidth="1"/>
    <col min="4" max="4" width="14.25390625" style="0" customWidth="1"/>
    <col min="5" max="5" width="13.00390625" style="0" customWidth="1"/>
    <col min="6" max="6" width="16.25390625" style="0" customWidth="1"/>
    <col min="7" max="7" width="14.25390625" style="0" customWidth="1"/>
    <col min="9" max="9" width="65.125" style="0" customWidth="1"/>
  </cols>
  <sheetData>
    <row r="1" spans="1:5" ht="12.75">
      <c r="A1" s="95" t="s">
        <v>1998</v>
      </c>
      <c r="B1" s="95"/>
      <c r="C1" s="95"/>
      <c r="D1" s="95"/>
      <c r="E1" t="s">
        <v>1999</v>
      </c>
    </row>
    <row r="2" spans="1:9" ht="12.75">
      <c r="A2" s="1" t="s">
        <v>272</v>
      </c>
      <c r="B2" s="1" t="s">
        <v>273</v>
      </c>
      <c r="C2" s="1" t="s">
        <v>274</v>
      </c>
      <c r="D2" s="1" t="s">
        <v>275</v>
      </c>
      <c r="E2" s="2" t="s">
        <v>275</v>
      </c>
      <c r="F2" s="2" t="s">
        <v>276</v>
      </c>
      <c r="G2" s="2" t="s">
        <v>273</v>
      </c>
      <c r="H2" s="2" t="s">
        <v>274</v>
      </c>
      <c r="I2" s="2" t="s">
        <v>272</v>
      </c>
    </row>
    <row r="3" spans="1:9" ht="12.75">
      <c r="A3" s="1" t="s">
        <v>277</v>
      </c>
      <c r="B3" s="1" t="s">
        <v>278</v>
      </c>
      <c r="C3" s="1" t="e">
        <v>#N/A</v>
      </c>
      <c r="D3" s="1" t="e">
        <v>#N/A</v>
      </c>
      <c r="E3" s="2" t="e">
        <v>#N/A</v>
      </c>
      <c r="F3" s="2" t="e">
        <v>#N/A</v>
      </c>
      <c r="G3" s="2" t="e">
        <v>#N/A</v>
      </c>
      <c r="H3" s="2" t="e">
        <v>#N/A</v>
      </c>
      <c r="I3" s="2" t="e">
        <v>#N/A</v>
      </c>
    </row>
    <row r="4" spans="1:9" ht="12.75">
      <c r="A4" s="1" t="s">
        <v>279</v>
      </c>
      <c r="B4" s="1" t="s">
        <v>280</v>
      </c>
      <c r="C4" s="1" t="e">
        <v>#N/A</v>
      </c>
      <c r="D4" s="1" t="e">
        <v>#N/A</v>
      </c>
      <c r="E4" s="2" t="e">
        <v>#N/A</v>
      </c>
      <c r="F4" s="2" t="e">
        <v>#N/A</v>
      </c>
      <c r="G4" s="2" t="e">
        <v>#N/A</v>
      </c>
      <c r="H4" s="2" t="e">
        <v>#N/A</v>
      </c>
      <c r="I4" s="2" t="e">
        <v>#N/A</v>
      </c>
    </row>
    <row r="5" spans="1:9" ht="12.75">
      <c r="A5" s="1" t="s">
        <v>281</v>
      </c>
      <c r="B5" s="1" t="s">
        <v>282</v>
      </c>
      <c r="C5" s="1" t="e">
        <v>#N/A</v>
      </c>
      <c r="D5" s="1" t="e">
        <v>#N/A</v>
      </c>
      <c r="E5" s="2" t="e">
        <v>#N/A</v>
      </c>
      <c r="F5" s="2" t="e">
        <v>#N/A</v>
      </c>
      <c r="G5" s="2" t="e">
        <v>#N/A</v>
      </c>
      <c r="H5" s="2" t="e">
        <v>#N/A</v>
      </c>
      <c r="I5" s="2" t="e">
        <v>#N/A</v>
      </c>
    </row>
    <row r="6" spans="1:9" ht="12.75">
      <c r="A6" s="1" t="s">
        <v>283</v>
      </c>
      <c r="B6" s="1" t="s">
        <v>284</v>
      </c>
      <c r="C6" s="1" t="e">
        <v>#N/A</v>
      </c>
      <c r="D6" s="1" t="e">
        <v>#N/A</v>
      </c>
      <c r="E6" s="2" t="e">
        <v>#N/A</v>
      </c>
      <c r="F6" s="2" t="e">
        <v>#N/A</v>
      </c>
      <c r="G6" s="2" t="e">
        <v>#N/A</v>
      </c>
      <c r="H6" s="2" t="e">
        <v>#N/A</v>
      </c>
      <c r="I6" s="2" t="e">
        <v>#N/A</v>
      </c>
    </row>
    <row r="7" spans="1:9" ht="12.75">
      <c r="A7" s="1" t="s">
        <v>285</v>
      </c>
      <c r="B7" s="1" t="s">
        <v>286</v>
      </c>
      <c r="C7" s="1" t="e">
        <v>#N/A</v>
      </c>
      <c r="D7" s="1" t="e">
        <v>#N/A</v>
      </c>
      <c r="E7" s="2" t="e">
        <v>#N/A</v>
      </c>
      <c r="F7" s="2" t="e">
        <v>#N/A</v>
      </c>
      <c r="G7" s="2" t="e">
        <v>#N/A</v>
      </c>
      <c r="H7" s="2" t="e">
        <v>#N/A</v>
      </c>
      <c r="I7" s="2" t="e">
        <v>#N/A</v>
      </c>
    </row>
    <row r="8" spans="1:9" ht="12.75">
      <c r="A8" s="1" t="s">
        <v>287</v>
      </c>
      <c r="B8" s="1" t="s">
        <v>288</v>
      </c>
      <c r="C8" s="1" t="s">
        <v>289</v>
      </c>
      <c r="D8" s="1" t="s">
        <v>290</v>
      </c>
      <c r="E8" s="2" t="s">
        <v>290</v>
      </c>
      <c r="F8" s="2" t="s">
        <v>291</v>
      </c>
      <c r="G8" s="2" t="s">
        <v>288</v>
      </c>
      <c r="H8" s="2" t="s">
        <v>292</v>
      </c>
      <c r="I8" s="2" t="s">
        <v>293</v>
      </c>
    </row>
    <row r="9" spans="1:9" ht="12.75">
      <c r="A9" s="1" t="s">
        <v>294</v>
      </c>
      <c r="B9" s="1" t="s">
        <v>295</v>
      </c>
      <c r="C9" s="1" t="s">
        <v>296</v>
      </c>
      <c r="D9" s="1" t="s">
        <v>290</v>
      </c>
      <c r="E9" s="2" t="s">
        <v>290</v>
      </c>
      <c r="F9" s="2" t="s">
        <v>291</v>
      </c>
      <c r="G9" s="2" t="s">
        <v>295</v>
      </c>
      <c r="H9" s="2" t="s">
        <v>297</v>
      </c>
      <c r="I9" s="2" t="s">
        <v>298</v>
      </c>
    </row>
    <row r="10" spans="1:9" ht="12.75">
      <c r="A10" s="1" t="s">
        <v>299</v>
      </c>
      <c r="B10" s="1" t="s">
        <v>300</v>
      </c>
      <c r="C10" s="1" t="s">
        <v>301</v>
      </c>
      <c r="D10" s="1" t="s">
        <v>290</v>
      </c>
      <c r="E10" s="2" t="s">
        <v>290</v>
      </c>
      <c r="F10" s="2" t="s">
        <v>291</v>
      </c>
      <c r="G10" s="2" t="s">
        <v>302</v>
      </c>
      <c r="H10" s="2" t="s">
        <v>303</v>
      </c>
      <c r="I10" s="2" t="s">
        <v>304</v>
      </c>
    </row>
    <row r="11" spans="1:9" ht="12.75">
      <c r="A11" s="1" t="s">
        <v>305</v>
      </c>
      <c r="B11" s="1" t="s">
        <v>306</v>
      </c>
      <c r="C11" s="1" t="s">
        <v>307</v>
      </c>
      <c r="D11" s="1" t="s">
        <v>290</v>
      </c>
      <c r="E11" s="2" t="s">
        <v>290</v>
      </c>
      <c r="F11" s="2" t="s">
        <v>291</v>
      </c>
      <c r="G11" s="2" t="s">
        <v>308</v>
      </c>
      <c r="H11" s="2" t="s">
        <v>309</v>
      </c>
      <c r="I11" s="2" t="s">
        <v>310</v>
      </c>
    </row>
    <row r="12" spans="1:9" ht="12.75">
      <c r="A12" s="1" t="s">
        <v>311</v>
      </c>
      <c r="B12" s="1" t="s">
        <v>312</v>
      </c>
      <c r="C12" s="1" t="s">
        <v>313</v>
      </c>
      <c r="D12" s="1" t="s">
        <v>290</v>
      </c>
      <c r="E12" s="2" t="s">
        <v>290</v>
      </c>
      <c r="F12" s="2" t="s">
        <v>291</v>
      </c>
      <c r="G12" s="2" t="s">
        <v>300</v>
      </c>
      <c r="H12" s="2" t="s">
        <v>314</v>
      </c>
      <c r="I12" s="2" t="s">
        <v>311</v>
      </c>
    </row>
    <row r="13" spans="1:9" ht="12.75">
      <c r="A13" s="1" t="s">
        <v>315</v>
      </c>
      <c r="B13" s="1" t="s">
        <v>316</v>
      </c>
      <c r="C13" s="1" t="s">
        <v>317</v>
      </c>
      <c r="D13" s="1" t="s">
        <v>290</v>
      </c>
      <c r="E13" s="2" t="s">
        <v>290</v>
      </c>
      <c r="F13" s="2" t="s">
        <v>291</v>
      </c>
      <c r="G13" s="2" t="s">
        <v>306</v>
      </c>
      <c r="H13" s="2" t="s">
        <v>318</v>
      </c>
      <c r="I13" s="2" t="s">
        <v>319</v>
      </c>
    </row>
    <row r="14" spans="1:9" ht="12.75">
      <c r="A14" s="1" t="s">
        <v>320</v>
      </c>
      <c r="B14" s="1" t="s">
        <v>321</v>
      </c>
      <c r="C14" s="1" t="s">
        <v>322</v>
      </c>
      <c r="D14" s="1" t="s">
        <v>290</v>
      </c>
      <c r="E14" s="2" t="s">
        <v>290</v>
      </c>
      <c r="F14" s="2" t="s">
        <v>291</v>
      </c>
      <c r="G14" s="2" t="s">
        <v>312</v>
      </c>
      <c r="H14" s="2" t="s">
        <v>323</v>
      </c>
      <c r="I14" s="2" t="s">
        <v>324</v>
      </c>
    </row>
    <row r="15" spans="1:9" ht="12.75">
      <c r="A15" s="1" t="s">
        <v>325</v>
      </c>
      <c r="B15" s="1" t="s">
        <v>326</v>
      </c>
      <c r="C15" s="1" t="s">
        <v>327</v>
      </c>
      <c r="D15" s="1" t="s">
        <v>290</v>
      </c>
      <c r="E15" s="2" t="s">
        <v>290</v>
      </c>
      <c r="F15" s="2" t="s">
        <v>291</v>
      </c>
      <c r="G15" s="2" t="s">
        <v>316</v>
      </c>
      <c r="H15" s="2" t="s">
        <v>328</v>
      </c>
      <c r="I15" s="2" t="s">
        <v>329</v>
      </c>
    </row>
    <row r="16" spans="1:9" ht="12.75">
      <c r="A16" s="1" t="s">
        <v>330</v>
      </c>
      <c r="B16" s="1" t="s">
        <v>331</v>
      </c>
      <c r="C16" s="1" t="s">
        <v>332</v>
      </c>
      <c r="D16" s="1" t="s">
        <v>290</v>
      </c>
      <c r="E16" s="2" t="s">
        <v>290</v>
      </c>
      <c r="F16" s="2" t="s">
        <v>291</v>
      </c>
      <c r="G16" s="2" t="s">
        <v>331</v>
      </c>
      <c r="H16" s="2" t="s">
        <v>333</v>
      </c>
      <c r="I16" s="2" t="s">
        <v>334</v>
      </c>
    </row>
    <row r="17" spans="1:9" ht="12.75">
      <c r="A17" s="1" t="s">
        <v>335</v>
      </c>
      <c r="B17" s="1" t="s">
        <v>336</v>
      </c>
      <c r="C17" s="1" t="s">
        <v>337</v>
      </c>
      <c r="D17" s="1" t="s">
        <v>290</v>
      </c>
      <c r="E17" s="2" t="s">
        <v>290</v>
      </c>
      <c r="F17" s="2" t="s">
        <v>291</v>
      </c>
      <c r="G17" s="2" t="s">
        <v>338</v>
      </c>
      <c r="H17" s="2" t="s">
        <v>339</v>
      </c>
      <c r="I17" s="2" t="s">
        <v>340</v>
      </c>
    </row>
    <row r="18" spans="1:9" ht="12.75">
      <c r="A18" s="1" t="s">
        <v>341</v>
      </c>
      <c r="B18" s="1" t="s">
        <v>342</v>
      </c>
      <c r="C18" s="1" t="s">
        <v>343</v>
      </c>
      <c r="D18" s="1" t="s">
        <v>290</v>
      </c>
      <c r="E18" s="2" t="s">
        <v>290</v>
      </c>
      <c r="F18" s="2" t="s">
        <v>291</v>
      </c>
      <c r="G18" s="2" t="s">
        <v>344</v>
      </c>
      <c r="H18" s="2" t="s">
        <v>345</v>
      </c>
      <c r="I18" s="2" t="s">
        <v>341</v>
      </c>
    </row>
    <row r="19" spans="1:9" ht="12.75">
      <c r="A19" s="1" t="s">
        <v>346</v>
      </c>
      <c r="B19" s="1" t="s">
        <v>347</v>
      </c>
      <c r="C19" s="1" t="s">
        <v>348</v>
      </c>
      <c r="D19" s="1" t="s">
        <v>290</v>
      </c>
      <c r="E19" s="2" t="e">
        <v>#N/A</v>
      </c>
      <c r="F19" s="2" t="e">
        <v>#N/A</v>
      </c>
      <c r="G19" s="2">
        <v>0</v>
      </c>
      <c r="H19" s="2" t="e">
        <v>#N/A</v>
      </c>
      <c r="I19" s="2">
        <v>0</v>
      </c>
    </row>
    <row r="20" spans="1:9" ht="12.75">
      <c r="A20" s="1" t="s">
        <v>349</v>
      </c>
      <c r="B20" s="1" t="s">
        <v>350</v>
      </c>
      <c r="C20" s="1" t="s">
        <v>351</v>
      </c>
      <c r="D20" s="1" t="s">
        <v>290</v>
      </c>
      <c r="E20" s="2" t="s">
        <v>290</v>
      </c>
      <c r="F20" s="2" t="s">
        <v>291</v>
      </c>
      <c r="G20" s="2" t="s">
        <v>352</v>
      </c>
      <c r="H20" s="2" t="s">
        <v>353</v>
      </c>
      <c r="I20" s="2" t="s">
        <v>349</v>
      </c>
    </row>
    <row r="21" spans="1:9" ht="12.75">
      <c r="A21" s="1" t="s">
        <v>354</v>
      </c>
      <c r="B21" s="1" t="s">
        <v>355</v>
      </c>
      <c r="C21" s="1" t="s">
        <v>356</v>
      </c>
      <c r="D21" s="1" t="s">
        <v>290</v>
      </c>
      <c r="E21" s="2" t="s">
        <v>357</v>
      </c>
      <c r="F21" s="2" t="s">
        <v>358</v>
      </c>
      <c r="G21" s="2" t="s">
        <v>359</v>
      </c>
      <c r="H21" s="2" t="s">
        <v>360</v>
      </c>
      <c r="I21" s="2" t="s">
        <v>361</v>
      </c>
    </row>
    <row r="22" spans="1:9" ht="12.75">
      <c r="A22" s="1" t="s">
        <v>362</v>
      </c>
      <c r="B22" s="1" t="s">
        <v>363</v>
      </c>
      <c r="C22" s="1" t="s">
        <v>364</v>
      </c>
      <c r="D22" s="1" t="s">
        <v>290</v>
      </c>
      <c r="E22" s="2" t="s">
        <v>357</v>
      </c>
      <c r="F22" s="2" t="s">
        <v>358</v>
      </c>
      <c r="G22" s="2" t="s">
        <v>365</v>
      </c>
      <c r="H22" s="2" t="s">
        <v>366</v>
      </c>
      <c r="I22" s="2" t="s">
        <v>362</v>
      </c>
    </row>
    <row r="23" spans="1:9" ht="12.75">
      <c r="A23" s="1" t="s">
        <v>367</v>
      </c>
      <c r="B23" s="1" t="s">
        <v>368</v>
      </c>
      <c r="C23" s="1" t="s">
        <v>369</v>
      </c>
      <c r="D23" s="1" t="s">
        <v>290</v>
      </c>
      <c r="E23" s="2" t="s">
        <v>357</v>
      </c>
      <c r="F23" s="2" t="s">
        <v>358</v>
      </c>
      <c r="G23" s="2" t="s">
        <v>370</v>
      </c>
      <c r="H23" s="2" t="s">
        <v>371</v>
      </c>
      <c r="I23" s="2" t="s">
        <v>367</v>
      </c>
    </row>
    <row r="24" spans="1:9" ht="12.75">
      <c r="A24" s="1" t="s">
        <v>372</v>
      </c>
      <c r="B24" s="1" t="s">
        <v>373</v>
      </c>
      <c r="C24" s="1" t="e">
        <v>#N/A</v>
      </c>
      <c r="D24" s="1" t="e">
        <v>#N/A</v>
      </c>
      <c r="E24" s="2" t="e">
        <v>#N/A</v>
      </c>
      <c r="F24" s="2" t="e">
        <v>#N/A</v>
      </c>
      <c r="G24" s="2" t="e">
        <v>#N/A</v>
      </c>
      <c r="H24" s="2" t="e">
        <v>#N/A</v>
      </c>
      <c r="I24" s="2" t="e">
        <v>#N/A</v>
      </c>
    </row>
    <row r="25" spans="1:9" ht="12.75">
      <c r="A25" s="1" t="s">
        <v>374</v>
      </c>
      <c r="B25" s="1" t="s">
        <v>359</v>
      </c>
      <c r="C25" s="1" t="s">
        <v>375</v>
      </c>
      <c r="D25" s="1" t="s">
        <v>357</v>
      </c>
      <c r="E25" s="2" t="s">
        <v>376</v>
      </c>
      <c r="F25" s="2" t="s">
        <v>377</v>
      </c>
      <c r="G25" s="2" t="s">
        <v>378</v>
      </c>
      <c r="H25" s="2" t="s">
        <v>379</v>
      </c>
      <c r="I25" s="2" t="s">
        <v>380</v>
      </c>
    </row>
    <row r="26" spans="1:9" ht="12.75">
      <c r="A26" s="1" t="s">
        <v>381</v>
      </c>
      <c r="B26" s="1" t="s">
        <v>382</v>
      </c>
      <c r="C26" s="1" t="s">
        <v>383</v>
      </c>
      <c r="D26" s="1" t="s">
        <v>357</v>
      </c>
      <c r="E26" s="2" t="s">
        <v>376</v>
      </c>
      <c r="F26" s="2" t="s">
        <v>377</v>
      </c>
      <c r="G26" s="2" t="s">
        <v>384</v>
      </c>
      <c r="H26" s="2" t="s">
        <v>385</v>
      </c>
      <c r="I26" s="2" t="s">
        <v>386</v>
      </c>
    </row>
    <row r="27" spans="1:9" ht="12.75">
      <c r="A27" s="1" t="s">
        <v>387</v>
      </c>
      <c r="B27" s="1" t="s">
        <v>388</v>
      </c>
      <c r="C27" s="1" t="s">
        <v>389</v>
      </c>
      <c r="D27" s="1" t="s">
        <v>357</v>
      </c>
      <c r="E27" s="2" t="s">
        <v>376</v>
      </c>
      <c r="F27" s="2" t="s">
        <v>377</v>
      </c>
      <c r="G27" s="2" t="s">
        <v>390</v>
      </c>
      <c r="H27" s="2" t="s">
        <v>391</v>
      </c>
      <c r="I27" s="2" t="s">
        <v>392</v>
      </c>
    </row>
    <row r="28" spans="1:9" ht="12.75">
      <c r="A28" s="1" t="s">
        <v>393</v>
      </c>
      <c r="B28" s="1" t="s">
        <v>394</v>
      </c>
      <c r="C28" s="1" t="s">
        <v>395</v>
      </c>
      <c r="D28" s="1" t="s">
        <v>357</v>
      </c>
      <c r="E28" s="2" t="s">
        <v>376</v>
      </c>
      <c r="F28" s="2" t="s">
        <v>377</v>
      </c>
      <c r="G28" s="2" t="s">
        <v>396</v>
      </c>
      <c r="H28" s="2" t="s">
        <v>397</v>
      </c>
      <c r="I28" s="2" t="s">
        <v>398</v>
      </c>
    </row>
    <row r="29" spans="1:9" ht="12.75">
      <c r="A29" s="1" t="s">
        <v>399</v>
      </c>
      <c r="B29" s="1" t="s">
        <v>400</v>
      </c>
      <c r="C29" s="1" t="s">
        <v>401</v>
      </c>
      <c r="D29" s="1" t="s">
        <v>357</v>
      </c>
      <c r="E29" s="2" t="s">
        <v>376</v>
      </c>
      <c r="F29" s="2" t="s">
        <v>377</v>
      </c>
      <c r="G29" s="2" t="s">
        <v>402</v>
      </c>
      <c r="H29" s="2" t="s">
        <v>403</v>
      </c>
      <c r="I29" s="2" t="s">
        <v>393</v>
      </c>
    </row>
    <row r="30" spans="1:9" ht="12.75">
      <c r="A30" s="1" t="s">
        <v>404</v>
      </c>
      <c r="B30" s="1" t="s">
        <v>405</v>
      </c>
      <c r="C30" s="1" t="s">
        <v>406</v>
      </c>
      <c r="D30" s="1" t="s">
        <v>357</v>
      </c>
      <c r="E30" s="2" t="s">
        <v>376</v>
      </c>
      <c r="F30" s="2" t="s">
        <v>377</v>
      </c>
      <c r="G30" s="2" t="s">
        <v>407</v>
      </c>
      <c r="H30" s="2" t="s">
        <v>408</v>
      </c>
      <c r="I30" s="2" t="s">
        <v>404</v>
      </c>
    </row>
    <row r="31" spans="1:9" ht="12.75">
      <c r="A31" s="1" t="s">
        <v>409</v>
      </c>
      <c r="B31" s="1" t="s">
        <v>410</v>
      </c>
      <c r="C31" s="1" t="s">
        <v>411</v>
      </c>
      <c r="D31" s="1" t="s">
        <v>357</v>
      </c>
      <c r="E31" s="2" t="s">
        <v>376</v>
      </c>
      <c r="F31" s="2" t="s">
        <v>412</v>
      </c>
      <c r="G31" s="2" t="s">
        <v>413</v>
      </c>
      <c r="H31" s="2" t="s">
        <v>414</v>
      </c>
      <c r="I31" s="2" t="s">
        <v>409</v>
      </c>
    </row>
    <row r="32" spans="1:9" ht="12.75">
      <c r="A32" s="1" t="s">
        <v>415</v>
      </c>
      <c r="B32" s="1" t="s">
        <v>416</v>
      </c>
      <c r="C32" s="1" t="s">
        <v>417</v>
      </c>
      <c r="D32" s="1" t="s">
        <v>357</v>
      </c>
      <c r="E32" s="2" t="s">
        <v>376</v>
      </c>
      <c r="F32" s="2" t="s">
        <v>412</v>
      </c>
      <c r="G32" s="2" t="s">
        <v>418</v>
      </c>
      <c r="H32" s="2" t="s">
        <v>419</v>
      </c>
      <c r="I32" s="2" t="s">
        <v>415</v>
      </c>
    </row>
    <row r="33" spans="1:9" ht="12.75">
      <c r="A33" s="1" t="s">
        <v>420</v>
      </c>
      <c r="B33" s="1" t="s">
        <v>421</v>
      </c>
      <c r="C33" s="1" t="s">
        <v>422</v>
      </c>
      <c r="D33" s="1" t="s">
        <v>357</v>
      </c>
      <c r="E33" s="2" t="s">
        <v>376</v>
      </c>
      <c r="F33" s="2" t="s">
        <v>412</v>
      </c>
      <c r="G33" s="2" t="s">
        <v>423</v>
      </c>
      <c r="H33" s="2" t="s">
        <v>424</v>
      </c>
      <c r="I33" s="2" t="s">
        <v>425</v>
      </c>
    </row>
    <row r="34" spans="1:9" ht="12.75">
      <c r="A34" s="1" t="s">
        <v>426</v>
      </c>
      <c r="B34" s="1" t="s">
        <v>427</v>
      </c>
      <c r="C34" s="1" t="s">
        <v>428</v>
      </c>
      <c r="D34" s="1" t="s">
        <v>357</v>
      </c>
      <c r="E34" s="2" t="s">
        <v>376</v>
      </c>
      <c r="F34" s="2" t="s">
        <v>412</v>
      </c>
      <c r="G34" s="2" t="s">
        <v>429</v>
      </c>
      <c r="H34" s="2" t="s">
        <v>430</v>
      </c>
      <c r="I34" s="2" t="s">
        <v>426</v>
      </c>
    </row>
    <row r="35" spans="1:9" ht="12.75">
      <c r="A35" s="1" t="s">
        <v>431</v>
      </c>
      <c r="B35" s="1" t="s">
        <v>432</v>
      </c>
      <c r="C35" s="1" t="s">
        <v>433</v>
      </c>
      <c r="D35" s="1" t="s">
        <v>357</v>
      </c>
      <c r="E35" s="2" t="s">
        <v>376</v>
      </c>
      <c r="F35" s="2" t="s">
        <v>412</v>
      </c>
      <c r="G35" s="2" t="s">
        <v>434</v>
      </c>
      <c r="H35" s="2" t="s">
        <v>435</v>
      </c>
      <c r="I35" s="2" t="s">
        <v>436</v>
      </c>
    </row>
    <row r="36" spans="1:9" ht="12.75">
      <c r="A36" s="1" t="s">
        <v>437</v>
      </c>
      <c r="B36" s="1" t="s">
        <v>438</v>
      </c>
      <c r="C36" s="1" t="s">
        <v>439</v>
      </c>
      <c r="D36" s="1" t="s">
        <v>357</v>
      </c>
      <c r="E36" s="2" t="s">
        <v>376</v>
      </c>
      <c r="F36" s="2" t="s">
        <v>412</v>
      </c>
      <c r="G36" s="2" t="s">
        <v>440</v>
      </c>
      <c r="H36" s="2" t="s">
        <v>441</v>
      </c>
      <c r="I36" s="2" t="s">
        <v>442</v>
      </c>
    </row>
    <row r="37" spans="1:9" ht="12.75">
      <c r="A37" s="1" t="s">
        <v>443</v>
      </c>
      <c r="B37" s="1" t="s">
        <v>444</v>
      </c>
      <c r="C37" s="1" t="s">
        <v>445</v>
      </c>
      <c r="D37" s="1" t="s">
        <v>357</v>
      </c>
      <c r="E37" s="2" t="e">
        <v>#N/A</v>
      </c>
      <c r="F37" s="2" t="e">
        <v>#N/A</v>
      </c>
      <c r="G37" s="2">
        <v>0</v>
      </c>
      <c r="H37" s="2" t="e">
        <v>#N/A</v>
      </c>
      <c r="I37" s="2">
        <v>0</v>
      </c>
    </row>
    <row r="38" spans="1:9" ht="12.75">
      <c r="A38" s="1" t="s">
        <v>446</v>
      </c>
      <c r="B38" s="1" t="s">
        <v>447</v>
      </c>
      <c r="C38" s="1" t="s">
        <v>448</v>
      </c>
      <c r="D38" s="1" t="s">
        <v>357</v>
      </c>
      <c r="E38" s="2" t="s">
        <v>376</v>
      </c>
      <c r="F38" s="2" t="s">
        <v>377</v>
      </c>
      <c r="G38" s="2" t="s">
        <v>449</v>
      </c>
      <c r="H38" s="2" t="s">
        <v>450</v>
      </c>
      <c r="I38" s="2" t="s">
        <v>451</v>
      </c>
    </row>
    <row r="39" spans="1:9" ht="12.75">
      <c r="A39" s="1" t="s">
        <v>452</v>
      </c>
      <c r="B39" s="1" t="s">
        <v>453</v>
      </c>
      <c r="C39" s="1" t="s">
        <v>454</v>
      </c>
      <c r="D39" s="1" t="s">
        <v>357</v>
      </c>
      <c r="E39" s="2" t="e">
        <v>#N/A</v>
      </c>
      <c r="F39" s="2" t="e">
        <v>#N/A</v>
      </c>
      <c r="G39" s="2">
        <v>0</v>
      </c>
      <c r="H39" s="2" t="e">
        <v>#N/A</v>
      </c>
      <c r="I39" s="2">
        <v>0</v>
      </c>
    </row>
    <row r="40" spans="1:9" ht="12.75">
      <c r="A40" s="1" t="s">
        <v>455</v>
      </c>
      <c r="B40" s="1" t="s">
        <v>456</v>
      </c>
      <c r="C40" s="1" t="e">
        <v>#N/A</v>
      </c>
      <c r="D40" s="1" t="e">
        <v>#N/A</v>
      </c>
      <c r="E40" s="2" t="e">
        <v>#N/A</v>
      </c>
      <c r="F40" s="2" t="e">
        <v>#N/A</v>
      </c>
      <c r="G40" s="2" t="e">
        <v>#N/A</v>
      </c>
      <c r="H40" s="2" t="e">
        <v>#N/A</v>
      </c>
      <c r="I40" s="2" t="e">
        <v>#N/A</v>
      </c>
    </row>
    <row r="41" spans="1:9" ht="12.75">
      <c r="A41" s="1" t="s">
        <v>457</v>
      </c>
      <c r="B41" s="1" t="s">
        <v>378</v>
      </c>
      <c r="C41" s="1" t="s">
        <v>458</v>
      </c>
      <c r="D41" s="1" t="s">
        <v>376</v>
      </c>
      <c r="E41" s="2" t="s">
        <v>459</v>
      </c>
      <c r="F41" s="2" t="s">
        <v>460</v>
      </c>
      <c r="G41" s="2" t="s">
        <v>461</v>
      </c>
      <c r="H41" s="2" t="s">
        <v>462</v>
      </c>
      <c r="I41" s="2" t="s">
        <v>463</v>
      </c>
    </row>
    <row r="42" spans="1:9" ht="12.75">
      <c r="A42" s="1" t="s">
        <v>464</v>
      </c>
      <c r="B42" s="1" t="s">
        <v>384</v>
      </c>
      <c r="C42" s="1" t="s">
        <v>465</v>
      </c>
      <c r="D42" s="1" t="s">
        <v>376</v>
      </c>
      <c r="E42" s="2" t="s">
        <v>459</v>
      </c>
      <c r="F42" s="2" t="s">
        <v>460</v>
      </c>
      <c r="G42" s="2" t="s">
        <v>466</v>
      </c>
      <c r="H42" s="2" t="s">
        <v>467</v>
      </c>
      <c r="I42" s="2" t="s">
        <v>468</v>
      </c>
    </row>
    <row r="43" spans="1:9" ht="12.75">
      <c r="A43" s="1" t="s">
        <v>469</v>
      </c>
      <c r="B43" s="1" t="s">
        <v>390</v>
      </c>
      <c r="C43" s="1" t="s">
        <v>470</v>
      </c>
      <c r="D43" s="1" t="s">
        <v>376</v>
      </c>
      <c r="E43" s="2" t="s">
        <v>459</v>
      </c>
      <c r="F43" s="2" t="s">
        <v>460</v>
      </c>
      <c r="G43" s="2" t="s">
        <v>471</v>
      </c>
      <c r="H43" s="2" t="s">
        <v>472</v>
      </c>
      <c r="I43" s="2" t="s">
        <v>473</v>
      </c>
    </row>
    <row r="44" spans="1:9" ht="12.75">
      <c r="A44" s="1" t="s">
        <v>474</v>
      </c>
      <c r="B44" s="1" t="s">
        <v>475</v>
      </c>
      <c r="C44" s="1" t="s">
        <v>476</v>
      </c>
      <c r="D44" s="1" t="s">
        <v>376</v>
      </c>
      <c r="E44" s="2" t="s">
        <v>459</v>
      </c>
      <c r="F44" s="2" t="s">
        <v>460</v>
      </c>
      <c r="G44" s="2" t="s">
        <v>477</v>
      </c>
      <c r="H44" s="2" t="s">
        <v>478</v>
      </c>
      <c r="I44" s="2" t="s">
        <v>479</v>
      </c>
    </row>
    <row r="45" spans="1:9" ht="12.75">
      <c r="A45" s="1" t="s">
        <v>480</v>
      </c>
      <c r="B45" s="1" t="s">
        <v>481</v>
      </c>
      <c r="C45" s="1" t="s">
        <v>482</v>
      </c>
      <c r="D45" s="1" t="s">
        <v>376</v>
      </c>
      <c r="E45" s="2" t="s">
        <v>459</v>
      </c>
      <c r="F45" s="2" t="s">
        <v>460</v>
      </c>
      <c r="G45" s="2" t="s">
        <v>483</v>
      </c>
      <c r="H45" s="2" t="s">
        <v>484</v>
      </c>
      <c r="I45" s="2" t="s">
        <v>480</v>
      </c>
    </row>
    <row r="46" spans="1:9" ht="12.75">
      <c r="A46" s="1" t="s">
        <v>485</v>
      </c>
      <c r="B46" s="1" t="s">
        <v>486</v>
      </c>
      <c r="C46" s="1" t="s">
        <v>487</v>
      </c>
      <c r="D46" s="1" t="s">
        <v>376</v>
      </c>
      <c r="E46" s="2" t="s">
        <v>459</v>
      </c>
      <c r="F46" s="2" t="s">
        <v>460</v>
      </c>
      <c r="G46" s="2" t="s">
        <v>488</v>
      </c>
      <c r="H46" s="2" t="s">
        <v>489</v>
      </c>
      <c r="I46" s="2" t="s">
        <v>490</v>
      </c>
    </row>
    <row r="47" spans="1:9" ht="12.75">
      <c r="A47" s="1" t="s">
        <v>491</v>
      </c>
      <c r="B47" s="1" t="s">
        <v>492</v>
      </c>
      <c r="C47" s="1" t="s">
        <v>493</v>
      </c>
      <c r="D47" s="1" t="s">
        <v>376</v>
      </c>
      <c r="E47" s="2" t="s">
        <v>459</v>
      </c>
      <c r="F47" s="2" t="s">
        <v>460</v>
      </c>
      <c r="G47" s="2" t="s">
        <v>494</v>
      </c>
      <c r="H47" s="2" t="s">
        <v>495</v>
      </c>
      <c r="I47" s="2" t="s">
        <v>491</v>
      </c>
    </row>
    <row r="48" spans="1:9" ht="12.75">
      <c r="A48" s="1" t="s">
        <v>496</v>
      </c>
      <c r="B48" s="1" t="s">
        <v>497</v>
      </c>
      <c r="C48" s="1" t="s">
        <v>498</v>
      </c>
      <c r="D48" s="1" t="s">
        <v>376</v>
      </c>
      <c r="E48" s="2" t="e">
        <v>#N/A</v>
      </c>
      <c r="F48" s="2" t="e">
        <v>#N/A</v>
      </c>
      <c r="G48" s="2">
        <v>0</v>
      </c>
      <c r="H48" s="2" t="e">
        <v>#N/A</v>
      </c>
      <c r="I48" s="2">
        <v>0</v>
      </c>
    </row>
    <row r="49" spans="1:9" ht="12.75">
      <c r="A49" s="1" t="s">
        <v>499</v>
      </c>
      <c r="B49" s="1" t="s">
        <v>500</v>
      </c>
      <c r="C49" s="1" t="s">
        <v>501</v>
      </c>
      <c r="D49" s="1" t="s">
        <v>376</v>
      </c>
      <c r="E49" s="2" t="s">
        <v>459</v>
      </c>
      <c r="F49" s="2" t="s">
        <v>460</v>
      </c>
      <c r="G49" s="2" t="s">
        <v>502</v>
      </c>
      <c r="H49" s="2" t="s">
        <v>503</v>
      </c>
      <c r="I49" s="2" t="s">
        <v>499</v>
      </c>
    </row>
    <row r="50" spans="1:9" ht="12.75">
      <c r="A50" s="1" t="s">
        <v>504</v>
      </c>
      <c r="B50" s="1" t="s">
        <v>505</v>
      </c>
      <c r="C50" s="1" t="s">
        <v>506</v>
      </c>
      <c r="D50" s="1" t="s">
        <v>376</v>
      </c>
      <c r="E50" s="2" t="s">
        <v>459</v>
      </c>
      <c r="F50" s="2" t="s">
        <v>460</v>
      </c>
      <c r="G50" s="2" t="s">
        <v>507</v>
      </c>
      <c r="H50" s="2" t="s">
        <v>508</v>
      </c>
      <c r="I50" s="2" t="s">
        <v>504</v>
      </c>
    </row>
    <row r="51" spans="1:9" ht="12.75">
      <c r="A51" s="1" t="s">
        <v>509</v>
      </c>
      <c r="B51" s="1" t="s">
        <v>396</v>
      </c>
      <c r="C51" s="1" t="s">
        <v>510</v>
      </c>
      <c r="D51" s="1" t="s">
        <v>376</v>
      </c>
      <c r="E51" s="2" t="e">
        <v>#N/A</v>
      </c>
      <c r="F51" s="2" t="e">
        <v>#N/A</v>
      </c>
      <c r="G51" s="2">
        <v>0</v>
      </c>
      <c r="H51" s="2" t="e">
        <v>#N/A</v>
      </c>
      <c r="I51" s="2">
        <v>0</v>
      </c>
    </row>
    <row r="52" spans="1:9" ht="12.75">
      <c r="A52" s="1" t="s">
        <v>509</v>
      </c>
      <c r="B52" s="1" t="s">
        <v>511</v>
      </c>
      <c r="C52" s="1" t="s">
        <v>512</v>
      </c>
      <c r="D52" s="1" t="s">
        <v>376</v>
      </c>
      <c r="E52" s="2" t="s">
        <v>459</v>
      </c>
      <c r="F52" s="2" t="s">
        <v>460</v>
      </c>
      <c r="G52" s="2" t="s">
        <v>513</v>
      </c>
      <c r="H52" s="2" t="s">
        <v>514</v>
      </c>
      <c r="I52" s="2" t="s">
        <v>509</v>
      </c>
    </row>
    <row r="53" spans="1:9" ht="12.75">
      <c r="A53" s="1" t="s">
        <v>515</v>
      </c>
      <c r="B53" s="1" t="s">
        <v>516</v>
      </c>
      <c r="C53" s="1" t="s">
        <v>517</v>
      </c>
      <c r="D53" s="1" t="s">
        <v>376</v>
      </c>
      <c r="E53" s="2" t="s">
        <v>459</v>
      </c>
      <c r="F53" s="2" t="s">
        <v>460</v>
      </c>
      <c r="G53" s="2" t="s">
        <v>518</v>
      </c>
      <c r="H53" s="2" t="s">
        <v>519</v>
      </c>
      <c r="I53" s="2" t="s">
        <v>515</v>
      </c>
    </row>
    <row r="54" spans="1:9" ht="12.75">
      <c r="A54" s="1" t="s">
        <v>515</v>
      </c>
      <c r="B54" s="1" t="s">
        <v>520</v>
      </c>
      <c r="C54" s="1" t="s">
        <v>521</v>
      </c>
      <c r="D54" s="1" t="s">
        <v>376</v>
      </c>
      <c r="E54" s="2" t="s">
        <v>459</v>
      </c>
      <c r="F54" s="2" t="s">
        <v>460</v>
      </c>
      <c r="G54" s="2" t="s">
        <v>522</v>
      </c>
      <c r="H54" s="2" t="s">
        <v>523</v>
      </c>
      <c r="I54" s="2" t="s">
        <v>515</v>
      </c>
    </row>
    <row r="55" spans="1:9" ht="12.75">
      <c r="A55" s="1" t="s">
        <v>524</v>
      </c>
      <c r="B55" s="1" t="s">
        <v>413</v>
      </c>
      <c r="C55" s="1" t="s">
        <v>525</v>
      </c>
      <c r="D55" s="1" t="s">
        <v>376</v>
      </c>
      <c r="E55" s="2" t="s">
        <v>459</v>
      </c>
      <c r="F55" s="2" t="s">
        <v>526</v>
      </c>
      <c r="G55" s="2" t="s">
        <v>527</v>
      </c>
      <c r="H55" s="2" t="s">
        <v>528</v>
      </c>
      <c r="I55" s="2" t="s">
        <v>529</v>
      </c>
    </row>
    <row r="56" spans="1:9" ht="12.75">
      <c r="A56" s="1" t="s">
        <v>530</v>
      </c>
      <c r="B56" s="1" t="s">
        <v>418</v>
      </c>
      <c r="C56" s="1" t="s">
        <v>531</v>
      </c>
      <c r="D56" s="1" t="s">
        <v>376</v>
      </c>
      <c r="E56" s="2" t="s">
        <v>459</v>
      </c>
      <c r="F56" s="2" t="s">
        <v>526</v>
      </c>
      <c r="G56" s="2" t="s">
        <v>532</v>
      </c>
      <c r="H56" s="2" t="s">
        <v>533</v>
      </c>
      <c r="I56" s="2" t="s">
        <v>534</v>
      </c>
    </row>
    <row r="57" spans="1:9" ht="12.75">
      <c r="A57" s="1" t="s">
        <v>535</v>
      </c>
      <c r="B57" s="1" t="s">
        <v>423</v>
      </c>
      <c r="C57" s="1" t="s">
        <v>536</v>
      </c>
      <c r="D57" s="1" t="s">
        <v>376</v>
      </c>
      <c r="E57" s="2" t="s">
        <v>459</v>
      </c>
      <c r="F57" s="2" t="s">
        <v>526</v>
      </c>
      <c r="G57" s="2" t="s">
        <v>537</v>
      </c>
      <c r="H57" s="2" t="s">
        <v>538</v>
      </c>
      <c r="I57" s="2" t="s">
        <v>539</v>
      </c>
    </row>
    <row r="58" spans="1:9" ht="12.75">
      <c r="A58" s="1" t="s">
        <v>540</v>
      </c>
      <c r="B58" s="1" t="s">
        <v>541</v>
      </c>
      <c r="C58" s="1" t="s">
        <v>542</v>
      </c>
      <c r="D58" s="1" t="s">
        <v>376</v>
      </c>
      <c r="E58" s="2" t="s">
        <v>459</v>
      </c>
      <c r="F58" s="2" t="s">
        <v>526</v>
      </c>
      <c r="G58" s="2" t="s">
        <v>543</v>
      </c>
      <c r="H58" s="2" t="s">
        <v>544</v>
      </c>
      <c r="I58" s="2" t="s">
        <v>540</v>
      </c>
    </row>
    <row r="59" spans="1:9" ht="12.75">
      <c r="A59" s="1" t="s">
        <v>545</v>
      </c>
      <c r="B59" s="1" t="s">
        <v>546</v>
      </c>
      <c r="C59" s="1" t="s">
        <v>547</v>
      </c>
      <c r="D59" s="1" t="s">
        <v>376</v>
      </c>
      <c r="E59" s="2" t="s">
        <v>459</v>
      </c>
      <c r="F59" s="2" t="s">
        <v>526</v>
      </c>
      <c r="G59" s="2" t="s">
        <v>548</v>
      </c>
      <c r="H59" s="2" t="s">
        <v>549</v>
      </c>
      <c r="I59" s="2" t="s">
        <v>550</v>
      </c>
    </row>
    <row r="60" spans="1:9" ht="12.75">
      <c r="A60" s="1" t="s">
        <v>551</v>
      </c>
      <c r="B60" s="1" t="s">
        <v>429</v>
      </c>
      <c r="C60" s="1" t="s">
        <v>552</v>
      </c>
      <c r="D60" s="1" t="s">
        <v>376</v>
      </c>
      <c r="E60" s="2" t="s">
        <v>459</v>
      </c>
      <c r="F60" s="2" t="s">
        <v>526</v>
      </c>
      <c r="G60" s="2" t="s">
        <v>553</v>
      </c>
      <c r="H60" s="2" t="s">
        <v>554</v>
      </c>
      <c r="I60" s="2" t="s">
        <v>555</v>
      </c>
    </row>
    <row r="61" spans="1:9" ht="12.75">
      <c r="A61" s="1" t="s">
        <v>556</v>
      </c>
      <c r="B61" s="1" t="s">
        <v>557</v>
      </c>
      <c r="C61" s="1" t="s">
        <v>558</v>
      </c>
      <c r="D61" s="1" t="s">
        <v>376</v>
      </c>
      <c r="E61" s="2" t="e">
        <v>#N/A</v>
      </c>
      <c r="F61" s="2" t="e">
        <v>#N/A</v>
      </c>
      <c r="G61" s="2">
        <v>0</v>
      </c>
      <c r="H61" s="2" t="e">
        <v>#N/A</v>
      </c>
      <c r="I61" s="2">
        <v>0</v>
      </c>
    </row>
    <row r="62" spans="1:9" ht="12.75">
      <c r="A62" s="1" t="s">
        <v>559</v>
      </c>
      <c r="B62" s="1" t="s">
        <v>434</v>
      </c>
      <c r="C62" s="1" t="s">
        <v>560</v>
      </c>
      <c r="D62" s="1" t="s">
        <v>376</v>
      </c>
      <c r="E62" s="2" t="s">
        <v>459</v>
      </c>
      <c r="F62" s="2" t="s">
        <v>526</v>
      </c>
      <c r="G62" s="2" t="s">
        <v>561</v>
      </c>
      <c r="H62" s="2" t="s">
        <v>562</v>
      </c>
      <c r="I62" s="2" t="s">
        <v>563</v>
      </c>
    </row>
    <row r="63" spans="1:9" ht="12.75">
      <c r="A63" s="1" t="s">
        <v>564</v>
      </c>
      <c r="B63" s="1" t="s">
        <v>565</v>
      </c>
      <c r="C63" s="1" t="s">
        <v>566</v>
      </c>
      <c r="D63" s="1" t="s">
        <v>376</v>
      </c>
      <c r="E63" s="2" t="s">
        <v>459</v>
      </c>
      <c r="F63" s="2" t="s">
        <v>526</v>
      </c>
      <c r="G63" s="2" t="s">
        <v>567</v>
      </c>
      <c r="H63" s="2" t="s">
        <v>568</v>
      </c>
      <c r="I63" s="2" t="s">
        <v>569</v>
      </c>
    </row>
    <row r="64" spans="1:9" ht="12.75">
      <c r="A64" s="1" t="s">
        <v>570</v>
      </c>
      <c r="B64" s="1" t="s">
        <v>461</v>
      </c>
      <c r="C64" s="1" t="s">
        <v>571</v>
      </c>
      <c r="D64" s="1" t="s">
        <v>376</v>
      </c>
      <c r="E64" s="2" t="s">
        <v>459</v>
      </c>
      <c r="F64" s="2" t="s">
        <v>572</v>
      </c>
      <c r="G64" s="2" t="s">
        <v>573</v>
      </c>
      <c r="H64" s="2" t="s">
        <v>574</v>
      </c>
      <c r="I64" s="2" t="s">
        <v>575</v>
      </c>
    </row>
    <row r="65" spans="1:9" ht="12.75">
      <c r="A65" s="1" t="s">
        <v>576</v>
      </c>
      <c r="B65" s="1" t="s">
        <v>466</v>
      </c>
      <c r="C65" s="1" t="s">
        <v>577</v>
      </c>
      <c r="D65" s="1" t="s">
        <v>376</v>
      </c>
      <c r="E65" s="2" t="s">
        <v>459</v>
      </c>
      <c r="F65" s="2" t="s">
        <v>572</v>
      </c>
      <c r="G65" s="2" t="s">
        <v>578</v>
      </c>
      <c r="H65" s="2" t="s">
        <v>579</v>
      </c>
      <c r="I65" s="2" t="s">
        <v>580</v>
      </c>
    </row>
    <row r="66" spans="1:9" ht="12.75">
      <c r="A66" s="1" t="s">
        <v>581</v>
      </c>
      <c r="B66" s="1" t="s">
        <v>471</v>
      </c>
      <c r="C66" s="1" t="s">
        <v>582</v>
      </c>
      <c r="D66" s="1" t="s">
        <v>376</v>
      </c>
      <c r="E66" s="2" t="s">
        <v>459</v>
      </c>
      <c r="F66" s="2" t="s">
        <v>572</v>
      </c>
      <c r="G66" s="2" t="s">
        <v>583</v>
      </c>
      <c r="H66" s="2" t="s">
        <v>584</v>
      </c>
      <c r="I66" s="2" t="s">
        <v>581</v>
      </c>
    </row>
    <row r="67" spans="1:9" ht="12.75">
      <c r="A67" s="1" t="s">
        <v>585</v>
      </c>
      <c r="B67" s="1" t="s">
        <v>518</v>
      </c>
      <c r="C67" s="1" t="s">
        <v>586</v>
      </c>
      <c r="D67" s="1" t="s">
        <v>376</v>
      </c>
      <c r="E67" s="2" t="s">
        <v>459</v>
      </c>
      <c r="F67" s="2" t="s">
        <v>587</v>
      </c>
      <c r="G67" s="2" t="s">
        <v>588</v>
      </c>
      <c r="H67" s="2" t="s">
        <v>589</v>
      </c>
      <c r="I67" s="2" t="s">
        <v>590</v>
      </c>
    </row>
    <row r="68" spans="1:9" ht="12.75">
      <c r="A68" s="1" t="s">
        <v>591</v>
      </c>
      <c r="B68" s="1" t="s">
        <v>592</v>
      </c>
      <c r="C68" s="1" t="s">
        <v>593</v>
      </c>
      <c r="D68" s="1" t="s">
        <v>376</v>
      </c>
      <c r="E68" s="2" t="s">
        <v>459</v>
      </c>
      <c r="F68" s="2" t="s">
        <v>587</v>
      </c>
      <c r="G68" s="2" t="s">
        <v>594</v>
      </c>
      <c r="H68" s="2" t="s">
        <v>595</v>
      </c>
      <c r="I68" s="2" t="s">
        <v>596</v>
      </c>
    </row>
    <row r="69" spans="1:9" ht="12.75">
      <c r="A69" s="1" t="s">
        <v>597</v>
      </c>
      <c r="B69" s="1" t="s">
        <v>598</v>
      </c>
      <c r="C69" s="1" t="s">
        <v>599</v>
      </c>
      <c r="D69" s="1" t="s">
        <v>376</v>
      </c>
      <c r="E69" s="2" t="s">
        <v>459</v>
      </c>
      <c r="F69" s="2" t="s">
        <v>587</v>
      </c>
      <c r="G69" s="2" t="s">
        <v>600</v>
      </c>
      <c r="H69" s="2" t="s">
        <v>601</v>
      </c>
      <c r="I69" s="2" t="s">
        <v>602</v>
      </c>
    </row>
    <row r="70" spans="1:9" ht="12.75">
      <c r="A70" s="1" t="s">
        <v>603</v>
      </c>
      <c r="B70" s="1" t="s">
        <v>527</v>
      </c>
      <c r="C70" s="1" t="s">
        <v>604</v>
      </c>
      <c r="D70" s="1" t="s">
        <v>376</v>
      </c>
      <c r="E70" s="2" t="s">
        <v>459</v>
      </c>
      <c r="F70" s="2" t="s">
        <v>605</v>
      </c>
      <c r="G70" s="2" t="s">
        <v>606</v>
      </c>
      <c r="H70" s="2" t="s">
        <v>607</v>
      </c>
      <c r="I70" s="2" t="s">
        <v>608</v>
      </c>
    </row>
    <row r="71" spans="1:9" ht="12.75">
      <c r="A71" s="1" t="s">
        <v>609</v>
      </c>
      <c r="B71" s="1" t="s">
        <v>532</v>
      </c>
      <c r="C71" s="1" t="s">
        <v>610</v>
      </c>
      <c r="D71" s="1" t="s">
        <v>376</v>
      </c>
      <c r="E71" s="2" t="s">
        <v>459</v>
      </c>
      <c r="F71" s="2" t="s">
        <v>605</v>
      </c>
      <c r="G71" s="2" t="s">
        <v>611</v>
      </c>
      <c r="H71" s="2" t="s">
        <v>612</v>
      </c>
      <c r="I71" s="2" t="s">
        <v>609</v>
      </c>
    </row>
    <row r="72" spans="1:9" ht="12.75">
      <c r="A72" s="1" t="s">
        <v>613</v>
      </c>
      <c r="B72" s="1" t="s">
        <v>537</v>
      </c>
      <c r="C72" s="1" t="s">
        <v>614</v>
      </c>
      <c r="D72" s="1" t="s">
        <v>376</v>
      </c>
      <c r="E72" s="2" t="s">
        <v>459</v>
      </c>
      <c r="F72" s="2" t="s">
        <v>605</v>
      </c>
      <c r="G72" s="2" t="s">
        <v>615</v>
      </c>
      <c r="H72" s="2" t="s">
        <v>616</v>
      </c>
      <c r="I72" s="2" t="s">
        <v>613</v>
      </c>
    </row>
    <row r="73" spans="1:9" ht="12.75">
      <c r="A73" s="1" t="s">
        <v>617</v>
      </c>
      <c r="B73" s="1" t="s">
        <v>553</v>
      </c>
      <c r="C73" s="1" t="s">
        <v>618</v>
      </c>
      <c r="D73" s="1" t="s">
        <v>376</v>
      </c>
      <c r="E73" s="2" t="s">
        <v>459</v>
      </c>
      <c r="F73" s="2" t="s">
        <v>605</v>
      </c>
      <c r="G73" s="2" t="s">
        <v>619</v>
      </c>
      <c r="H73" s="2" t="s">
        <v>620</v>
      </c>
      <c r="I73" s="2" t="s">
        <v>621</v>
      </c>
    </row>
    <row r="74" spans="1:9" ht="12.75">
      <c r="A74" s="1" t="s">
        <v>622</v>
      </c>
      <c r="B74" s="1" t="s">
        <v>623</v>
      </c>
      <c r="C74" s="1" t="s">
        <v>624</v>
      </c>
      <c r="D74" s="1" t="s">
        <v>376</v>
      </c>
      <c r="E74" s="2" t="s">
        <v>459</v>
      </c>
      <c r="F74" s="2" t="s">
        <v>605</v>
      </c>
      <c r="G74" s="2" t="s">
        <v>625</v>
      </c>
      <c r="H74" s="2" t="s">
        <v>626</v>
      </c>
      <c r="I74" s="2" t="s">
        <v>627</v>
      </c>
    </row>
    <row r="75" spans="1:9" ht="12.75">
      <c r="A75" s="1" t="s">
        <v>628</v>
      </c>
      <c r="B75" s="1" t="s">
        <v>629</v>
      </c>
      <c r="C75" s="1" t="s">
        <v>630</v>
      </c>
      <c r="D75" s="1" t="s">
        <v>376</v>
      </c>
      <c r="E75" s="2" t="s">
        <v>459</v>
      </c>
      <c r="F75" s="2" t="s">
        <v>605</v>
      </c>
      <c r="G75" s="2" t="s">
        <v>631</v>
      </c>
      <c r="H75" s="2" t="s">
        <v>632</v>
      </c>
      <c r="I75" s="2" t="s">
        <v>628</v>
      </c>
    </row>
    <row r="76" spans="1:9" ht="12.75">
      <c r="A76" s="1" t="s">
        <v>633</v>
      </c>
      <c r="B76" s="1" t="s">
        <v>573</v>
      </c>
      <c r="C76" s="1" t="s">
        <v>634</v>
      </c>
      <c r="D76" s="1" t="s">
        <v>376</v>
      </c>
      <c r="E76" s="2" t="s">
        <v>459</v>
      </c>
      <c r="F76" s="2" t="s">
        <v>635</v>
      </c>
      <c r="G76" s="2" t="s">
        <v>636</v>
      </c>
      <c r="H76" s="2" t="s">
        <v>637</v>
      </c>
      <c r="I76" s="2" t="s">
        <v>638</v>
      </c>
    </row>
    <row r="77" spans="1:9" ht="12.75">
      <c r="A77" s="1" t="s">
        <v>639</v>
      </c>
      <c r="B77" s="1" t="s">
        <v>640</v>
      </c>
      <c r="C77" s="1" t="s">
        <v>641</v>
      </c>
      <c r="D77" s="1" t="s">
        <v>376</v>
      </c>
      <c r="E77" s="2" t="s">
        <v>459</v>
      </c>
      <c r="F77" s="2" t="s">
        <v>635</v>
      </c>
      <c r="G77" s="2" t="s">
        <v>642</v>
      </c>
      <c r="H77" s="2" t="s">
        <v>643</v>
      </c>
      <c r="I77" s="2" t="s">
        <v>639</v>
      </c>
    </row>
    <row r="78" spans="1:9" ht="12.75">
      <c r="A78" s="1" t="s">
        <v>644</v>
      </c>
      <c r="B78" s="1" t="s">
        <v>578</v>
      </c>
      <c r="C78" s="1" t="s">
        <v>645</v>
      </c>
      <c r="D78" s="1" t="s">
        <v>376</v>
      </c>
      <c r="E78" s="2" t="s">
        <v>459</v>
      </c>
      <c r="F78" s="2" t="s">
        <v>635</v>
      </c>
      <c r="G78" s="2" t="s">
        <v>646</v>
      </c>
      <c r="H78" s="2" t="s">
        <v>647</v>
      </c>
      <c r="I78" s="2" t="s">
        <v>644</v>
      </c>
    </row>
    <row r="79" spans="1:9" ht="12.75">
      <c r="A79" s="1" t="s">
        <v>648</v>
      </c>
      <c r="B79" s="1" t="s">
        <v>583</v>
      </c>
      <c r="C79" s="1" t="s">
        <v>649</v>
      </c>
      <c r="D79" s="1" t="s">
        <v>376</v>
      </c>
      <c r="E79" s="2" t="e">
        <v>#N/A</v>
      </c>
      <c r="F79" s="2" t="e">
        <v>#N/A</v>
      </c>
      <c r="G79" s="2">
        <v>0</v>
      </c>
      <c r="H79" s="2" t="e">
        <v>#N/A</v>
      </c>
      <c r="I79" s="2">
        <v>0</v>
      </c>
    </row>
    <row r="80" spans="1:9" ht="12.75">
      <c r="A80" s="1" t="s">
        <v>650</v>
      </c>
      <c r="B80" s="1" t="s">
        <v>588</v>
      </c>
      <c r="C80" s="1" t="s">
        <v>651</v>
      </c>
      <c r="D80" s="1" t="s">
        <v>376</v>
      </c>
      <c r="E80" s="2" t="s">
        <v>459</v>
      </c>
      <c r="F80" s="2" t="s">
        <v>652</v>
      </c>
      <c r="G80" s="2" t="s">
        <v>653</v>
      </c>
      <c r="H80" s="2" t="s">
        <v>654</v>
      </c>
      <c r="I80" s="2" t="s">
        <v>655</v>
      </c>
    </row>
    <row r="81" spans="1:9" ht="12.75">
      <c r="A81" s="1" t="s">
        <v>656</v>
      </c>
      <c r="B81" s="1" t="s">
        <v>594</v>
      </c>
      <c r="C81" s="1" t="s">
        <v>657</v>
      </c>
      <c r="D81" s="1" t="s">
        <v>376</v>
      </c>
      <c r="E81" s="2" t="s">
        <v>459</v>
      </c>
      <c r="F81" s="2" t="s">
        <v>652</v>
      </c>
      <c r="G81" s="2" t="s">
        <v>658</v>
      </c>
      <c r="H81" s="2" t="s">
        <v>659</v>
      </c>
      <c r="I81" s="2" t="s">
        <v>660</v>
      </c>
    </row>
    <row r="82" spans="1:9" ht="12.75">
      <c r="A82" s="1" t="s">
        <v>661</v>
      </c>
      <c r="B82" s="1" t="s">
        <v>600</v>
      </c>
      <c r="C82" s="1" t="s">
        <v>662</v>
      </c>
      <c r="D82" s="1" t="s">
        <v>376</v>
      </c>
      <c r="E82" s="2" t="s">
        <v>459</v>
      </c>
      <c r="F82" s="2" t="s">
        <v>652</v>
      </c>
      <c r="G82" s="2" t="s">
        <v>663</v>
      </c>
      <c r="H82" s="2" t="s">
        <v>664</v>
      </c>
      <c r="I82" s="2" t="s">
        <v>665</v>
      </c>
    </row>
    <row r="83" spans="1:9" ht="12.75">
      <c r="A83" s="1" t="s">
        <v>666</v>
      </c>
      <c r="B83" s="1" t="s">
        <v>667</v>
      </c>
      <c r="C83" s="1" t="s">
        <v>668</v>
      </c>
      <c r="D83" s="1" t="s">
        <v>376</v>
      </c>
      <c r="E83" s="2" t="s">
        <v>459</v>
      </c>
      <c r="F83" s="2" t="s">
        <v>652</v>
      </c>
      <c r="G83" s="2" t="s">
        <v>669</v>
      </c>
      <c r="H83" s="2" t="s">
        <v>670</v>
      </c>
      <c r="I83" s="2" t="s">
        <v>671</v>
      </c>
    </row>
    <row r="84" spans="1:9" ht="12.75">
      <c r="A84" s="1" t="s">
        <v>672</v>
      </c>
      <c r="B84" s="1" t="s">
        <v>673</v>
      </c>
      <c r="C84" s="1" t="s">
        <v>674</v>
      </c>
      <c r="D84" s="1" t="s">
        <v>376</v>
      </c>
      <c r="E84" s="2" t="s">
        <v>459</v>
      </c>
      <c r="F84" s="2" t="s">
        <v>652</v>
      </c>
      <c r="G84" s="2" t="s">
        <v>675</v>
      </c>
      <c r="H84" s="2" t="s">
        <v>676</v>
      </c>
      <c r="I84" s="2" t="s">
        <v>677</v>
      </c>
    </row>
    <row r="85" spans="1:9" ht="12.75">
      <c r="A85" s="1" t="s">
        <v>678</v>
      </c>
      <c r="B85" s="1" t="s">
        <v>679</v>
      </c>
      <c r="C85" s="1" t="s">
        <v>680</v>
      </c>
      <c r="D85" s="1" t="s">
        <v>376</v>
      </c>
      <c r="E85" s="2" t="s">
        <v>459</v>
      </c>
      <c r="F85" s="2" t="s">
        <v>652</v>
      </c>
      <c r="G85" s="2" t="s">
        <v>681</v>
      </c>
      <c r="H85" s="2" t="s">
        <v>682</v>
      </c>
      <c r="I85" s="2" t="s">
        <v>678</v>
      </c>
    </row>
    <row r="86" spans="1:9" ht="12.75">
      <c r="A86" s="1" t="s">
        <v>683</v>
      </c>
      <c r="B86" s="1" t="s">
        <v>684</v>
      </c>
      <c r="C86" s="1" t="s">
        <v>685</v>
      </c>
      <c r="D86" s="1" t="s">
        <v>376</v>
      </c>
      <c r="E86" s="2" t="s">
        <v>459</v>
      </c>
      <c r="F86" s="2" t="s">
        <v>652</v>
      </c>
      <c r="G86" s="2" t="s">
        <v>686</v>
      </c>
      <c r="H86" s="2" t="s">
        <v>687</v>
      </c>
      <c r="I86" s="2" t="s">
        <v>688</v>
      </c>
    </row>
    <row r="87" spans="1:9" ht="12.75">
      <c r="A87" s="1" t="s">
        <v>689</v>
      </c>
      <c r="B87" s="1" t="s">
        <v>606</v>
      </c>
      <c r="C87" s="1" t="s">
        <v>690</v>
      </c>
      <c r="D87" s="1" t="s">
        <v>376</v>
      </c>
      <c r="E87" s="2" t="e">
        <v>#N/A</v>
      </c>
      <c r="F87" s="2" t="e">
        <v>#N/A</v>
      </c>
      <c r="G87" s="2">
        <v>0</v>
      </c>
      <c r="H87" s="2" t="e">
        <v>#N/A</v>
      </c>
      <c r="I87" s="2">
        <v>0</v>
      </c>
    </row>
    <row r="88" spans="1:9" ht="12.75">
      <c r="A88" s="1" t="s">
        <v>691</v>
      </c>
      <c r="B88" s="1" t="s">
        <v>611</v>
      </c>
      <c r="C88" s="1" t="s">
        <v>692</v>
      </c>
      <c r="D88" s="1" t="s">
        <v>376</v>
      </c>
      <c r="E88" s="2" t="s">
        <v>459</v>
      </c>
      <c r="F88" s="2" t="s">
        <v>652</v>
      </c>
      <c r="G88" s="2" t="s">
        <v>693</v>
      </c>
      <c r="H88" s="2" t="s">
        <v>694</v>
      </c>
      <c r="I88" s="2" t="s">
        <v>695</v>
      </c>
    </row>
    <row r="89" spans="1:9" ht="12.75">
      <c r="A89" s="1" t="s">
        <v>696</v>
      </c>
      <c r="B89" s="1" t="s">
        <v>615</v>
      </c>
      <c r="C89" s="1" t="s">
        <v>697</v>
      </c>
      <c r="D89" s="1" t="s">
        <v>376</v>
      </c>
      <c r="E89" s="2" t="s">
        <v>459</v>
      </c>
      <c r="F89" s="2" t="s">
        <v>652</v>
      </c>
      <c r="G89" s="2" t="s">
        <v>698</v>
      </c>
      <c r="H89" s="2" t="s">
        <v>699</v>
      </c>
      <c r="I89" s="2" t="s">
        <v>700</v>
      </c>
    </row>
    <row r="90" spans="1:9" ht="12.75">
      <c r="A90" s="1" t="s">
        <v>701</v>
      </c>
      <c r="B90" s="1" t="s">
        <v>619</v>
      </c>
      <c r="C90" s="1" t="s">
        <v>702</v>
      </c>
      <c r="D90" s="1" t="s">
        <v>376</v>
      </c>
      <c r="E90" s="2" t="s">
        <v>459</v>
      </c>
      <c r="F90" s="2" t="s">
        <v>703</v>
      </c>
      <c r="G90" s="2" t="s">
        <v>704</v>
      </c>
      <c r="H90" s="2" t="s">
        <v>705</v>
      </c>
      <c r="I90" s="2" t="s">
        <v>701</v>
      </c>
    </row>
    <row r="91" spans="1:9" ht="12.75">
      <c r="A91" s="1" t="s">
        <v>706</v>
      </c>
      <c r="B91" s="1" t="s">
        <v>707</v>
      </c>
      <c r="C91" s="1" t="s">
        <v>708</v>
      </c>
      <c r="D91" s="1" t="s">
        <v>376</v>
      </c>
      <c r="E91" s="2" t="s">
        <v>459</v>
      </c>
      <c r="F91" s="2" t="s">
        <v>703</v>
      </c>
      <c r="G91" s="2" t="s">
        <v>709</v>
      </c>
      <c r="H91" s="2" t="s">
        <v>710</v>
      </c>
      <c r="I91" s="2" t="s">
        <v>706</v>
      </c>
    </row>
    <row r="92" spans="1:9" ht="12.75">
      <c r="A92" s="1" t="s">
        <v>711</v>
      </c>
      <c r="B92" s="1" t="s">
        <v>625</v>
      </c>
      <c r="C92" s="1" t="s">
        <v>712</v>
      </c>
      <c r="D92" s="1" t="s">
        <v>376</v>
      </c>
      <c r="E92" s="2" t="s">
        <v>459</v>
      </c>
      <c r="F92" s="2" t="s">
        <v>703</v>
      </c>
      <c r="G92" s="2" t="s">
        <v>713</v>
      </c>
      <c r="H92" s="2" t="s">
        <v>714</v>
      </c>
      <c r="I92" s="2" t="s">
        <v>715</v>
      </c>
    </row>
    <row r="93" spans="1:9" ht="12.75">
      <c r="A93" s="1" t="s">
        <v>716</v>
      </c>
      <c r="B93" s="1" t="s">
        <v>636</v>
      </c>
      <c r="C93" s="1" t="s">
        <v>717</v>
      </c>
      <c r="D93" s="1" t="s">
        <v>376</v>
      </c>
      <c r="E93" s="2" t="s">
        <v>459</v>
      </c>
      <c r="F93" s="2" t="s">
        <v>718</v>
      </c>
      <c r="G93" s="2" t="s">
        <v>719</v>
      </c>
      <c r="H93" s="2" t="s">
        <v>720</v>
      </c>
      <c r="I93" s="2" t="s">
        <v>721</v>
      </c>
    </row>
    <row r="94" spans="1:9" ht="12.75">
      <c r="A94" s="1" t="s">
        <v>722</v>
      </c>
      <c r="B94" s="1" t="s">
        <v>642</v>
      </c>
      <c r="C94" s="1" t="s">
        <v>723</v>
      </c>
      <c r="D94" s="1" t="s">
        <v>376</v>
      </c>
      <c r="E94" s="2" t="s">
        <v>459</v>
      </c>
      <c r="F94" s="2" t="s">
        <v>718</v>
      </c>
      <c r="G94" s="2" t="s">
        <v>724</v>
      </c>
      <c r="H94" s="2" t="s">
        <v>725</v>
      </c>
      <c r="I94" s="2" t="s">
        <v>722</v>
      </c>
    </row>
    <row r="95" spans="1:9" ht="12.75">
      <c r="A95" s="1" t="s">
        <v>726</v>
      </c>
      <c r="B95" s="1" t="s">
        <v>646</v>
      </c>
      <c r="C95" s="1" t="s">
        <v>727</v>
      </c>
      <c r="D95" s="1" t="s">
        <v>376</v>
      </c>
      <c r="E95" s="2" t="s">
        <v>459</v>
      </c>
      <c r="F95" s="2" t="s">
        <v>718</v>
      </c>
      <c r="G95" s="2" t="s">
        <v>728</v>
      </c>
      <c r="H95" s="2" t="s">
        <v>729</v>
      </c>
      <c r="I95" s="2" t="s">
        <v>730</v>
      </c>
    </row>
    <row r="96" spans="1:9" ht="12.75">
      <c r="A96" s="1" t="s">
        <v>731</v>
      </c>
      <c r="B96" s="1" t="s">
        <v>732</v>
      </c>
      <c r="C96" s="1" t="s">
        <v>733</v>
      </c>
      <c r="D96" s="1" t="s">
        <v>376</v>
      </c>
      <c r="E96" s="2" t="s">
        <v>459</v>
      </c>
      <c r="F96" s="2" t="s">
        <v>718</v>
      </c>
      <c r="G96" s="2" t="s">
        <v>734</v>
      </c>
      <c r="H96" s="2" t="s">
        <v>735</v>
      </c>
      <c r="I96" s="2" t="s">
        <v>736</v>
      </c>
    </row>
    <row r="97" spans="1:9" ht="12.75">
      <c r="A97" s="1" t="s">
        <v>737</v>
      </c>
      <c r="B97" s="1" t="s">
        <v>738</v>
      </c>
      <c r="C97" s="1" t="s">
        <v>739</v>
      </c>
      <c r="D97" s="1" t="s">
        <v>376</v>
      </c>
      <c r="E97" s="2" t="s">
        <v>459</v>
      </c>
      <c r="F97" s="2" t="s">
        <v>718</v>
      </c>
      <c r="G97" s="2" t="s">
        <v>740</v>
      </c>
      <c r="H97" s="2" t="s">
        <v>741</v>
      </c>
      <c r="I97" s="2" t="s">
        <v>742</v>
      </c>
    </row>
    <row r="98" spans="1:9" ht="12.75">
      <c r="A98" s="1" t="s">
        <v>743</v>
      </c>
      <c r="B98" s="1" t="s">
        <v>744</v>
      </c>
      <c r="C98" s="1" t="s">
        <v>745</v>
      </c>
      <c r="D98" s="1" t="s">
        <v>376</v>
      </c>
      <c r="E98" s="2" t="s">
        <v>459</v>
      </c>
      <c r="F98" s="2" t="s">
        <v>718</v>
      </c>
      <c r="G98" s="2" t="s">
        <v>746</v>
      </c>
      <c r="H98" s="2" t="s">
        <v>747</v>
      </c>
      <c r="I98" s="2" t="s">
        <v>743</v>
      </c>
    </row>
    <row r="99" spans="1:9" ht="12.75">
      <c r="A99" s="1" t="s">
        <v>748</v>
      </c>
      <c r="B99" s="1" t="s">
        <v>749</v>
      </c>
      <c r="C99" s="1" t="s">
        <v>750</v>
      </c>
      <c r="D99" s="1" t="s">
        <v>376</v>
      </c>
      <c r="E99" s="2" t="s">
        <v>459</v>
      </c>
      <c r="F99" s="2" t="s">
        <v>718</v>
      </c>
      <c r="G99" s="2" t="s">
        <v>751</v>
      </c>
      <c r="H99" s="2" t="s">
        <v>752</v>
      </c>
      <c r="I99" s="2" t="s">
        <v>753</v>
      </c>
    </row>
    <row r="100" spans="1:9" ht="12.75">
      <c r="A100" s="1" t="s">
        <v>754</v>
      </c>
      <c r="B100" s="1" t="s">
        <v>755</v>
      </c>
      <c r="C100" s="1" t="s">
        <v>756</v>
      </c>
      <c r="D100" s="1" t="s">
        <v>376</v>
      </c>
      <c r="E100" s="2" t="s">
        <v>459</v>
      </c>
      <c r="F100" s="2" t="s">
        <v>718</v>
      </c>
      <c r="G100" s="2" t="s">
        <v>757</v>
      </c>
      <c r="H100" s="2" t="s">
        <v>758</v>
      </c>
      <c r="I100" s="2" t="s">
        <v>759</v>
      </c>
    </row>
    <row r="101" spans="1:9" ht="12.75">
      <c r="A101" s="1" t="s">
        <v>760</v>
      </c>
      <c r="B101" s="1" t="s">
        <v>761</v>
      </c>
      <c r="C101" s="1" t="s">
        <v>762</v>
      </c>
      <c r="D101" s="1" t="s">
        <v>376</v>
      </c>
      <c r="E101" s="2" t="s">
        <v>459</v>
      </c>
      <c r="F101" s="2" t="s">
        <v>718</v>
      </c>
      <c r="G101" s="2" t="s">
        <v>763</v>
      </c>
      <c r="H101" s="2" t="s">
        <v>764</v>
      </c>
      <c r="I101" s="2" t="s">
        <v>716</v>
      </c>
    </row>
    <row r="102" spans="1:9" ht="12.75">
      <c r="A102" s="1" t="s">
        <v>765</v>
      </c>
      <c r="B102" s="1" t="s">
        <v>653</v>
      </c>
      <c r="C102" s="1" t="s">
        <v>766</v>
      </c>
      <c r="D102" s="1" t="s">
        <v>376</v>
      </c>
      <c r="E102" s="2" t="s">
        <v>459</v>
      </c>
      <c r="F102" s="2" t="s">
        <v>767</v>
      </c>
      <c r="G102" s="2" t="s">
        <v>768</v>
      </c>
      <c r="H102" s="2" t="s">
        <v>769</v>
      </c>
      <c r="I102" s="2" t="s">
        <v>770</v>
      </c>
    </row>
    <row r="103" spans="1:9" ht="12.75">
      <c r="A103" s="1" t="s">
        <v>771</v>
      </c>
      <c r="B103" s="1" t="s">
        <v>658</v>
      </c>
      <c r="C103" s="1" t="s">
        <v>772</v>
      </c>
      <c r="D103" s="1" t="s">
        <v>376</v>
      </c>
      <c r="E103" s="2" t="s">
        <v>459</v>
      </c>
      <c r="F103" s="2" t="s">
        <v>767</v>
      </c>
      <c r="G103" s="2" t="s">
        <v>773</v>
      </c>
      <c r="H103" s="2" t="s">
        <v>774</v>
      </c>
      <c r="I103" s="2" t="s">
        <v>771</v>
      </c>
    </row>
    <row r="104" spans="1:9" ht="12.75">
      <c r="A104" s="1" t="s">
        <v>775</v>
      </c>
      <c r="B104" s="1" t="s">
        <v>663</v>
      </c>
      <c r="C104" s="1" t="s">
        <v>776</v>
      </c>
      <c r="D104" s="1" t="s">
        <v>376</v>
      </c>
      <c r="E104" s="2" t="e">
        <v>#N/A</v>
      </c>
      <c r="F104" s="2" t="e">
        <v>#N/A</v>
      </c>
      <c r="G104" s="2">
        <v>0</v>
      </c>
      <c r="H104" s="2" t="e">
        <v>#N/A</v>
      </c>
      <c r="I104" s="2">
        <v>0</v>
      </c>
    </row>
    <row r="105" spans="1:9" ht="12.75">
      <c r="A105" s="1" t="s">
        <v>777</v>
      </c>
      <c r="B105" s="1" t="s">
        <v>669</v>
      </c>
      <c r="C105" s="1" t="s">
        <v>778</v>
      </c>
      <c r="D105" s="1" t="s">
        <v>376</v>
      </c>
      <c r="E105" s="2" t="s">
        <v>459</v>
      </c>
      <c r="F105" s="2" t="s">
        <v>767</v>
      </c>
      <c r="G105" s="2" t="s">
        <v>779</v>
      </c>
      <c r="H105" s="2" t="s">
        <v>780</v>
      </c>
      <c r="I105" s="2" t="s">
        <v>781</v>
      </c>
    </row>
    <row r="106" spans="1:9" ht="12.75">
      <c r="A106" s="1" t="s">
        <v>782</v>
      </c>
      <c r="B106" s="1" t="s">
        <v>693</v>
      </c>
      <c r="C106" s="1" t="s">
        <v>783</v>
      </c>
      <c r="D106" s="1" t="s">
        <v>376</v>
      </c>
      <c r="E106" s="2" t="s">
        <v>459</v>
      </c>
      <c r="F106" s="2" t="s">
        <v>767</v>
      </c>
      <c r="G106" s="2" t="s">
        <v>784</v>
      </c>
      <c r="H106" s="2" t="s">
        <v>785</v>
      </c>
      <c r="I106" s="2" t="s">
        <v>786</v>
      </c>
    </row>
    <row r="107" spans="1:9" ht="12.75">
      <c r="A107" s="1" t="s">
        <v>787</v>
      </c>
      <c r="B107" s="1" t="s">
        <v>675</v>
      </c>
      <c r="C107" s="1" t="s">
        <v>788</v>
      </c>
      <c r="D107" s="1" t="s">
        <v>376</v>
      </c>
      <c r="E107" s="2" t="s">
        <v>459</v>
      </c>
      <c r="F107" s="2" t="s">
        <v>767</v>
      </c>
      <c r="G107" s="2" t="s">
        <v>789</v>
      </c>
      <c r="H107" s="2" t="s">
        <v>790</v>
      </c>
      <c r="I107" s="2" t="s">
        <v>791</v>
      </c>
    </row>
    <row r="108" spans="1:9" ht="12.75">
      <c r="A108" s="1" t="s">
        <v>792</v>
      </c>
      <c r="B108" s="1" t="s">
        <v>704</v>
      </c>
      <c r="C108" s="1" t="s">
        <v>793</v>
      </c>
      <c r="D108" s="1" t="s">
        <v>376</v>
      </c>
      <c r="E108" s="2" t="s">
        <v>459</v>
      </c>
      <c r="F108" s="2" t="s">
        <v>767</v>
      </c>
      <c r="G108" s="2" t="s">
        <v>794</v>
      </c>
      <c r="H108" s="2" t="s">
        <v>795</v>
      </c>
      <c r="I108" s="2" t="s">
        <v>796</v>
      </c>
    </row>
    <row r="109" spans="1:9" ht="12.75">
      <c r="A109" s="1" t="s">
        <v>797</v>
      </c>
      <c r="B109" s="1" t="s">
        <v>709</v>
      </c>
      <c r="C109" s="1" t="s">
        <v>798</v>
      </c>
      <c r="D109" s="1" t="s">
        <v>376</v>
      </c>
      <c r="E109" s="2" t="s">
        <v>459</v>
      </c>
      <c r="F109" s="2" t="s">
        <v>767</v>
      </c>
      <c r="G109" s="2" t="s">
        <v>799</v>
      </c>
      <c r="H109" s="2" t="s">
        <v>800</v>
      </c>
      <c r="I109" s="2" t="s">
        <v>797</v>
      </c>
    </row>
    <row r="110" spans="1:9" ht="12.75">
      <c r="A110" s="1" t="s">
        <v>801</v>
      </c>
      <c r="B110" s="1" t="s">
        <v>713</v>
      </c>
      <c r="C110" s="1" t="s">
        <v>802</v>
      </c>
      <c r="D110" s="1" t="s">
        <v>376</v>
      </c>
      <c r="E110" s="2" t="s">
        <v>459</v>
      </c>
      <c r="F110" s="2" t="s">
        <v>767</v>
      </c>
      <c r="G110" s="2" t="s">
        <v>803</v>
      </c>
      <c r="H110" s="2" t="s">
        <v>804</v>
      </c>
      <c r="I110" s="2" t="s">
        <v>805</v>
      </c>
    </row>
    <row r="111" spans="1:9" ht="12.75">
      <c r="A111" s="1" t="s">
        <v>806</v>
      </c>
      <c r="B111" s="1" t="s">
        <v>807</v>
      </c>
      <c r="C111" s="1" t="s">
        <v>808</v>
      </c>
      <c r="D111" s="1" t="s">
        <v>376</v>
      </c>
      <c r="E111" s="2" t="s">
        <v>459</v>
      </c>
      <c r="F111" s="2" t="s">
        <v>767</v>
      </c>
      <c r="G111" s="2" t="s">
        <v>809</v>
      </c>
      <c r="H111" s="2" t="s">
        <v>810</v>
      </c>
      <c r="I111" s="2" t="s">
        <v>811</v>
      </c>
    </row>
    <row r="112" spans="1:9" ht="12.75">
      <c r="A112" s="1" t="s">
        <v>812</v>
      </c>
      <c r="B112" s="1" t="s">
        <v>813</v>
      </c>
      <c r="C112" s="1" t="s">
        <v>814</v>
      </c>
      <c r="D112" s="1" t="s">
        <v>376</v>
      </c>
      <c r="E112" s="2" t="s">
        <v>459</v>
      </c>
      <c r="F112" s="2" t="s">
        <v>767</v>
      </c>
      <c r="G112" s="2" t="s">
        <v>815</v>
      </c>
      <c r="H112" s="2" t="s">
        <v>816</v>
      </c>
      <c r="I112" s="2" t="s">
        <v>812</v>
      </c>
    </row>
    <row r="113" spans="1:9" ht="12.75">
      <c r="A113" s="1" t="s">
        <v>817</v>
      </c>
      <c r="B113" s="1" t="s">
        <v>818</v>
      </c>
      <c r="C113" s="1" t="s">
        <v>819</v>
      </c>
      <c r="D113" s="1" t="s">
        <v>376</v>
      </c>
      <c r="E113" s="2" t="s">
        <v>459</v>
      </c>
      <c r="F113" s="2" t="s">
        <v>767</v>
      </c>
      <c r="G113" s="2" t="s">
        <v>820</v>
      </c>
      <c r="H113" s="2" t="s">
        <v>821</v>
      </c>
      <c r="I113" s="2" t="s">
        <v>822</v>
      </c>
    </row>
    <row r="114" spans="1:9" ht="12.75">
      <c r="A114" s="1" t="s">
        <v>823</v>
      </c>
      <c r="B114" s="1" t="s">
        <v>824</v>
      </c>
      <c r="C114" s="1" t="s">
        <v>825</v>
      </c>
      <c r="D114" s="1" t="s">
        <v>376</v>
      </c>
      <c r="E114" s="2" t="s">
        <v>459</v>
      </c>
      <c r="F114" s="2" t="s">
        <v>767</v>
      </c>
      <c r="G114" s="2" t="s">
        <v>826</v>
      </c>
      <c r="H114" s="2" t="s">
        <v>827</v>
      </c>
      <c r="I114" s="2" t="s">
        <v>828</v>
      </c>
    </row>
    <row r="115" spans="1:9" ht="12.75">
      <c r="A115" s="1" t="s">
        <v>829</v>
      </c>
      <c r="B115" s="1" t="s">
        <v>830</v>
      </c>
      <c r="C115" s="1" t="e">
        <v>#N/A</v>
      </c>
      <c r="D115" s="1" t="e">
        <v>#N/A</v>
      </c>
      <c r="E115" s="2" t="e">
        <v>#N/A</v>
      </c>
      <c r="F115" s="2" t="e">
        <v>#N/A</v>
      </c>
      <c r="G115" s="2" t="e">
        <v>#N/A</v>
      </c>
      <c r="H115" s="2" t="e">
        <v>#N/A</v>
      </c>
      <c r="I115" s="2" t="e">
        <v>#N/A</v>
      </c>
    </row>
    <row r="116" spans="1:9" ht="12.75">
      <c r="A116" s="1" t="s">
        <v>831</v>
      </c>
      <c r="B116" s="1" t="s">
        <v>719</v>
      </c>
      <c r="C116" s="1" t="s">
        <v>832</v>
      </c>
      <c r="D116" s="1" t="s">
        <v>376</v>
      </c>
      <c r="E116" s="2" t="s">
        <v>459</v>
      </c>
      <c r="F116" s="2" t="s">
        <v>833</v>
      </c>
      <c r="G116" s="2" t="s">
        <v>834</v>
      </c>
      <c r="H116" s="2" t="s">
        <v>835</v>
      </c>
      <c r="I116" s="2" t="s">
        <v>836</v>
      </c>
    </row>
    <row r="117" spans="1:9" ht="12.75">
      <c r="A117" s="1" t="s">
        <v>837</v>
      </c>
      <c r="B117" s="1" t="s">
        <v>724</v>
      </c>
      <c r="C117" s="1" t="s">
        <v>838</v>
      </c>
      <c r="D117" s="1" t="s">
        <v>376</v>
      </c>
      <c r="E117" s="2" t="s">
        <v>459</v>
      </c>
      <c r="F117" s="2" t="s">
        <v>833</v>
      </c>
      <c r="G117" s="2" t="s">
        <v>839</v>
      </c>
      <c r="H117" s="2" t="s">
        <v>840</v>
      </c>
      <c r="I117" s="2" t="s">
        <v>841</v>
      </c>
    </row>
    <row r="118" spans="1:9" ht="12.75">
      <c r="A118" s="1" t="s">
        <v>842</v>
      </c>
      <c r="B118" s="1" t="s">
        <v>740</v>
      </c>
      <c r="C118" s="1" t="s">
        <v>843</v>
      </c>
      <c r="D118" s="1" t="s">
        <v>376</v>
      </c>
      <c r="E118" s="2" t="s">
        <v>459</v>
      </c>
      <c r="F118" s="2" t="s">
        <v>833</v>
      </c>
      <c r="G118" s="2" t="s">
        <v>844</v>
      </c>
      <c r="H118" s="2" t="s">
        <v>845</v>
      </c>
      <c r="I118" s="2" t="s">
        <v>846</v>
      </c>
    </row>
    <row r="119" spans="1:9" ht="12.75">
      <c r="A119" s="1" t="s">
        <v>847</v>
      </c>
      <c r="B119" s="1" t="s">
        <v>734</v>
      </c>
      <c r="C119" s="1" t="s">
        <v>848</v>
      </c>
      <c r="D119" s="1" t="s">
        <v>376</v>
      </c>
      <c r="E119" s="2" t="s">
        <v>459</v>
      </c>
      <c r="F119" s="2" t="s">
        <v>833</v>
      </c>
      <c r="G119" s="2" t="s">
        <v>849</v>
      </c>
      <c r="H119" s="2" t="s">
        <v>850</v>
      </c>
      <c r="I119" s="2" t="s">
        <v>851</v>
      </c>
    </row>
    <row r="120" spans="1:9" ht="12.75">
      <c r="A120" s="1" t="s">
        <v>852</v>
      </c>
      <c r="B120" s="1" t="s">
        <v>853</v>
      </c>
      <c r="C120" s="1" t="s">
        <v>854</v>
      </c>
      <c r="D120" s="1" t="s">
        <v>376</v>
      </c>
      <c r="E120" s="2" t="s">
        <v>459</v>
      </c>
      <c r="F120" s="2" t="s">
        <v>833</v>
      </c>
      <c r="G120" s="2" t="s">
        <v>855</v>
      </c>
      <c r="H120" s="2" t="s">
        <v>856</v>
      </c>
      <c r="I120" s="2" t="s">
        <v>857</v>
      </c>
    </row>
    <row r="121" spans="1:9" ht="12.75">
      <c r="A121" s="1" t="s">
        <v>858</v>
      </c>
      <c r="B121" s="1" t="s">
        <v>746</v>
      </c>
      <c r="C121" s="1" t="s">
        <v>859</v>
      </c>
      <c r="D121" s="1" t="s">
        <v>376</v>
      </c>
      <c r="E121" s="2" t="s">
        <v>459</v>
      </c>
      <c r="F121" s="2" t="s">
        <v>833</v>
      </c>
      <c r="G121" s="2" t="s">
        <v>860</v>
      </c>
      <c r="H121" s="2" t="s">
        <v>861</v>
      </c>
      <c r="I121" s="2" t="s">
        <v>862</v>
      </c>
    </row>
    <row r="122" spans="1:9" ht="12.75">
      <c r="A122" s="1" t="s">
        <v>863</v>
      </c>
      <c r="B122" s="1" t="s">
        <v>751</v>
      </c>
      <c r="C122" s="1" t="s">
        <v>864</v>
      </c>
      <c r="D122" s="1" t="s">
        <v>376</v>
      </c>
      <c r="E122" s="2" t="e">
        <v>#N/A</v>
      </c>
      <c r="F122" s="2" t="e">
        <v>#N/A</v>
      </c>
      <c r="G122" s="2">
        <v>0</v>
      </c>
      <c r="H122" s="2" t="e">
        <v>#N/A</v>
      </c>
      <c r="I122" s="2">
        <v>0</v>
      </c>
    </row>
    <row r="123" spans="1:9" ht="12.75">
      <c r="A123" s="1" t="s">
        <v>865</v>
      </c>
      <c r="B123" s="1" t="s">
        <v>757</v>
      </c>
      <c r="C123" s="1" t="s">
        <v>866</v>
      </c>
      <c r="D123" s="1" t="s">
        <v>376</v>
      </c>
      <c r="E123" s="2" t="s">
        <v>459</v>
      </c>
      <c r="F123" s="2" t="s">
        <v>833</v>
      </c>
      <c r="G123" s="2" t="s">
        <v>867</v>
      </c>
      <c r="H123" s="2" t="s">
        <v>868</v>
      </c>
      <c r="I123" s="2" t="s">
        <v>865</v>
      </c>
    </row>
    <row r="124" spans="1:9" ht="12.75">
      <c r="A124" s="1" t="s">
        <v>869</v>
      </c>
      <c r="B124" s="1" t="s">
        <v>763</v>
      </c>
      <c r="C124" s="1" t="s">
        <v>870</v>
      </c>
      <c r="D124" s="1" t="s">
        <v>376</v>
      </c>
      <c r="E124" s="2" t="s">
        <v>459</v>
      </c>
      <c r="F124" s="2" t="s">
        <v>652</v>
      </c>
      <c r="G124" s="2" t="s">
        <v>871</v>
      </c>
      <c r="H124" s="2" t="s">
        <v>872</v>
      </c>
      <c r="I124" s="2" t="s">
        <v>873</v>
      </c>
    </row>
    <row r="125" spans="1:9" ht="12.75">
      <c r="A125" s="1" t="s">
        <v>874</v>
      </c>
      <c r="B125" s="1" t="s">
        <v>768</v>
      </c>
      <c r="C125" s="1" t="s">
        <v>875</v>
      </c>
      <c r="D125" s="1" t="s">
        <v>376</v>
      </c>
      <c r="E125" s="2" t="s">
        <v>459</v>
      </c>
      <c r="F125" s="2" t="s">
        <v>833</v>
      </c>
      <c r="G125" s="2" t="s">
        <v>876</v>
      </c>
      <c r="H125" s="2" t="s">
        <v>877</v>
      </c>
      <c r="I125" s="2" t="s">
        <v>878</v>
      </c>
    </row>
    <row r="126" spans="1:9" ht="12.75">
      <c r="A126" s="1" t="s">
        <v>879</v>
      </c>
      <c r="B126" s="1" t="s">
        <v>773</v>
      </c>
      <c r="C126" s="1" t="s">
        <v>880</v>
      </c>
      <c r="D126" s="1" t="s">
        <v>376</v>
      </c>
      <c r="E126" s="2" t="s">
        <v>459</v>
      </c>
      <c r="F126" s="2" t="s">
        <v>833</v>
      </c>
      <c r="G126" s="2" t="s">
        <v>881</v>
      </c>
      <c r="H126" s="2" t="s">
        <v>882</v>
      </c>
      <c r="I126" s="2" t="s">
        <v>883</v>
      </c>
    </row>
    <row r="127" spans="1:9" ht="12.75">
      <c r="A127" s="1" t="s">
        <v>884</v>
      </c>
      <c r="B127" s="1" t="s">
        <v>885</v>
      </c>
      <c r="C127" s="1" t="s">
        <v>886</v>
      </c>
      <c r="D127" s="1" t="s">
        <v>376</v>
      </c>
      <c r="E127" s="2" t="s">
        <v>459</v>
      </c>
      <c r="F127" s="2" t="s">
        <v>833</v>
      </c>
      <c r="G127" s="2" t="s">
        <v>887</v>
      </c>
      <c r="H127" s="2" t="s">
        <v>888</v>
      </c>
      <c r="I127" s="2" t="s">
        <v>889</v>
      </c>
    </row>
    <row r="128" spans="1:9" ht="12.75">
      <c r="A128" s="1" t="s">
        <v>890</v>
      </c>
      <c r="B128" s="1" t="s">
        <v>779</v>
      </c>
      <c r="C128" s="1" t="s">
        <v>891</v>
      </c>
      <c r="D128" s="1" t="s">
        <v>376</v>
      </c>
      <c r="E128" s="2" t="s">
        <v>459</v>
      </c>
      <c r="F128" s="2" t="s">
        <v>833</v>
      </c>
      <c r="G128" s="2" t="s">
        <v>892</v>
      </c>
      <c r="H128" s="2" t="s">
        <v>893</v>
      </c>
      <c r="I128" s="2" t="s">
        <v>894</v>
      </c>
    </row>
    <row r="129" spans="1:9" ht="12.75">
      <c r="A129" s="1" t="s">
        <v>895</v>
      </c>
      <c r="B129" s="1" t="s">
        <v>784</v>
      </c>
      <c r="C129" s="1" t="s">
        <v>896</v>
      </c>
      <c r="D129" s="1" t="s">
        <v>376</v>
      </c>
      <c r="E129" s="2" t="s">
        <v>459</v>
      </c>
      <c r="F129" s="2" t="s">
        <v>833</v>
      </c>
      <c r="G129" s="2" t="s">
        <v>897</v>
      </c>
      <c r="H129" s="2" t="s">
        <v>898</v>
      </c>
      <c r="I129" s="2" t="s">
        <v>895</v>
      </c>
    </row>
    <row r="130" spans="1:9" ht="12.75">
      <c r="A130" s="1" t="s">
        <v>899</v>
      </c>
      <c r="B130" s="1" t="s">
        <v>789</v>
      </c>
      <c r="C130" s="1" t="s">
        <v>900</v>
      </c>
      <c r="D130" s="1" t="s">
        <v>376</v>
      </c>
      <c r="E130" s="2" t="s">
        <v>459</v>
      </c>
      <c r="F130" s="2" t="s">
        <v>901</v>
      </c>
      <c r="G130" s="2" t="s">
        <v>902</v>
      </c>
      <c r="H130" s="2" t="s">
        <v>903</v>
      </c>
      <c r="I130" s="2" t="s">
        <v>904</v>
      </c>
    </row>
    <row r="131" spans="1:9" ht="12.75">
      <c r="A131" s="1" t="s">
        <v>905</v>
      </c>
      <c r="B131" s="1" t="s">
        <v>906</v>
      </c>
      <c r="C131" s="1" t="s">
        <v>907</v>
      </c>
      <c r="D131" s="1" t="s">
        <v>376</v>
      </c>
      <c r="E131" s="2" t="s">
        <v>459</v>
      </c>
      <c r="F131" s="2" t="s">
        <v>833</v>
      </c>
      <c r="G131" s="2" t="s">
        <v>908</v>
      </c>
      <c r="H131" s="2" t="s">
        <v>909</v>
      </c>
      <c r="I131" s="2" t="s">
        <v>910</v>
      </c>
    </row>
    <row r="132" spans="1:9" ht="12.75">
      <c r="A132" s="1" t="s">
        <v>911</v>
      </c>
      <c r="B132" s="1" t="s">
        <v>794</v>
      </c>
      <c r="C132" s="1" t="s">
        <v>912</v>
      </c>
      <c r="D132" s="1" t="s">
        <v>376</v>
      </c>
      <c r="E132" s="2" t="s">
        <v>459</v>
      </c>
      <c r="F132" s="2" t="s">
        <v>901</v>
      </c>
      <c r="G132" s="2" t="s">
        <v>913</v>
      </c>
      <c r="H132" s="2" t="s">
        <v>914</v>
      </c>
      <c r="I132" s="2" t="s">
        <v>915</v>
      </c>
    </row>
    <row r="133" spans="1:9" ht="12.75">
      <c r="A133" s="1" t="s">
        <v>916</v>
      </c>
      <c r="B133" s="1" t="s">
        <v>799</v>
      </c>
      <c r="C133" s="1" t="s">
        <v>917</v>
      </c>
      <c r="D133" s="1" t="s">
        <v>376</v>
      </c>
      <c r="E133" s="2" t="s">
        <v>459</v>
      </c>
      <c r="F133" s="2" t="s">
        <v>901</v>
      </c>
      <c r="G133" s="2" t="s">
        <v>918</v>
      </c>
      <c r="H133" s="2" t="s">
        <v>919</v>
      </c>
      <c r="I133" s="2" t="s">
        <v>920</v>
      </c>
    </row>
    <row r="134" spans="1:9" ht="12.75">
      <c r="A134" s="1" t="s">
        <v>921</v>
      </c>
      <c r="B134" s="1" t="s">
        <v>803</v>
      </c>
      <c r="C134" s="1" t="s">
        <v>922</v>
      </c>
      <c r="D134" s="1" t="s">
        <v>376</v>
      </c>
      <c r="E134" s="2" t="s">
        <v>459</v>
      </c>
      <c r="F134" s="2" t="s">
        <v>901</v>
      </c>
      <c r="G134" s="2" t="s">
        <v>923</v>
      </c>
      <c r="H134" s="2" t="s">
        <v>924</v>
      </c>
      <c r="I134" s="2" t="s">
        <v>925</v>
      </c>
    </row>
    <row r="135" spans="1:9" ht="12.75">
      <c r="A135" s="1" t="s">
        <v>926</v>
      </c>
      <c r="B135" s="1" t="s">
        <v>809</v>
      </c>
      <c r="C135" s="1" t="s">
        <v>927</v>
      </c>
      <c r="D135" s="1" t="s">
        <v>376</v>
      </c>
      <c r="E135" s="2" t="s">
        <v>459</v>
      </c>
      <c r="F135" s="2" t="s">
        <v>901</v>
      </c>
      <c r="G135" s="2" t="s">
        <v>928</v>
      </c>
      <c r="H135" s="2" t="s">
        <v>929</v>
      </c>
      <c r="I135" s="2" t="s">
        <v>926</v>
      </c>
    </row>
    <row r="136" spans="1:9" ht="12.75">
      <c r="A136" s="1" t="s">
        <v>930</v>
      </c>
      <c r="B136" s="1" t="s">
        <v>815</v>
      </c>
      <c r="C136" s="1" t="s">
        <v>931</v>
      </c>
      <c r="D136" s="1" t="s">
        <v>376</v>
      </c>
      <c r="E136" s="2" t="s">
        <v>459</v>
      </c>
      <c r="F136" s="2" t="s">
        <v>901</v>
      </c>
      <c r="G136" s="2" t="s">
        <v>932</v>
      </c>
      <c r="H136" s="2" t="s">
        <v>933</v>
      </c>
      <c r="I136" s="2" t="s">
        <v>934</v>
      </c>
    </row>
    <row r="137" spans="1:9" ht="12.75">
      <c r="A137" s="1" t="s">
        <v>935</v>
      </c>
      <c r="B137" s="1" t="s">
        <v>936</v>
      </c>
      <c r="C137" s="1" t="s">
        <v>937</v>
      </c>
      <c r="D137" s="1" t="s">
        <v>376</v>
      </c>
      <c r="E137" s="2" t="s">
        <v>459</v>
      </c>
      <c r="F137" s="2" t="s">
        <v>901</v>
      </c>
      <c r="G137" s="2" t="s">
        <v>938</v>
      </c>
      <c r="H137" s="2" t="s">
        <v>939</v>
      </c>
      <c r="I137" s="2" t="s">
        <v>940</v>
      </c>
    </row>
    <row r="138" spans="1:9" ht="12.75">
      <c r="A138" s="1" t="s">
        <v>941</v>
      </c>
      <c r="B138" s="1" t="s">
        <v>913</v>
      </c>
      <c r="C138" s="1" t="s">
        <v>942</v>
      </c>
      <c r="D138" s="1" t="s">
        <v>376</v>
      </c>
      <c r="E138" s="2" t="s">
        <v>459</v>
      </c>
      <c r="F138" s="2" t="s">
        <v>943</v>
      </c>
      <c r="G138" s="2" t="s">
        <v>944</v>
      </c>
      <c r="H138" s="2" t="s">
        <v>945</v>
      </c>
      <c r="I138" s="2" t="s">
        <v>946</v>
      </c>
    </row>
    <row r="139" spans="1:9" ht="12.75">
      <c r="A139" s="1" t="s">
        <v>947</v>
      </c>
      <c r="B139" s="1" t="s">
        <v>918</v>
      </c>
      <c r="C139" s="1" t="s">
        <v>948</v>
      </c>
      <c r="D139" s="1" t="s">
        <v>376</v>
      </c>
      <c r="E139" s="2" t="s">
        <v>459</v>
      </c>
      <c r="F139" s="2" t="s">
        <v>943</v>
      </c>
      <c r="G139" s="2" t="s">
        <v>949</v>
      </c>
      <c r="H139" s="2" t="s">
        <v>950</v>
      </c>
      <c r="I139" s="2" t="s">
        <v>951</v>
      </c>
    </row>
    <row r="140" spans="1:9" ht="12.75">
      <c r="A140" s="1" t="s">
        <v>952</v>
      </c>
      <c r="B140" s="1" t="s">
        <v>923</v>
      </c>
      <c r="C140" s="1" t="s">
        <v>953</v>
      </c>
      <c r="D140" s="1" t="s">
        <v>376</v>
      </c>
      <c r="E140" s="2" t="s">
        <v>459</v>
      </c>
      <c r="F140" s="2" t="s">
        <v>943</v>
      </c>
      <c r="G140" s="2" t="s">
        <v>954</v>
      </c>
      <c r="H140" s="2" t="s">
        <v>955</v>
      </c>
      <c r="I140" s="2" t="s">
        <v>956</v>
      </c>
    </row>
    <row r="141" spans="1:9" ht="12.75">
      <c r="A141" s="1" t="s">
        <v>957</v>
      </c>
      <c r="B141" s="1" t="s">
        <v>928</v>
      </c>
      <c r="C141" s="1" t="s">
        <v>958</v>
      </c>
      <c r="D141" s="1" t="s">
        <v>376</v>
      </c>
      <c r="E141" s="2" t="s">
        <v>459</v>
      </c>
      <c r="F141" s="2" t="s">
        <v>943</v>
      </c>
      <c r="G141" s="2" t="s">
        <v>959</v>
      </c>
      <c r="H141" s="2" t="s">
        <v>960</v>
      </c>
      <c r="I141" s="2" t="s">
        <v>961</v>
      </c>
    </row>
    <row r="142" spans="1:9" ht="12.75">
      <c r="A142" s="1" t="s">
        <v>962</v>
      </c>
      <c r="B142" s="1" t="s">
        <v>963</v>
      </c>
      <c r="C142" s="1" t="s">
        <v>964</v>
      </c>
      <c r="D142" s="1" t="s">
        <v>376</v>
      </c>
      <c r="E142" s="2" t="s">
        <v>459</v>
      </c>
      <c r="F142" s="2" t="s">
        <v>943</v>
      </c>
      <c r="G142" s="2" t="s">
        <v>965</v>
      </c>
      <c r="H142" s="2" t="s">
        <v>966</v>
      </c>
      <c r="I142" s="2" t="s">
        <v>967</v>
      </c>
    </row>
    <row r="143" spans="1:9" ht="12.75">
      <c r="A143" s="1" t="s">
        <v>968</v>
      </c>
      <c r="B143" s="1" t="s">
        <v>969</v>
      </c>
      <c r="C143" s="1" t="s">
        <v>970</v>
      </c>
      <c r="D143" s="1" t="s">
        <v>376</v>
      </c>
      <c r="E143" s="2" t="s">
        <v>459</v>
      </c>
      <c r="F143" s="2" t="s">
        <v>943</v>
      </c>
      <c r="G143" s="2" t="s">
        <v>971</v>
      </c>
      <c r="H143" s="2" t="s">
        <v>972</v>
      </c>
      <c r="I143" s="2" t="s">
        <v>973</v>
      </c>
    </row>
    <row r="144" spans="1:9" ht="12.75">
      <c r="A144" s="1" t="s">
        <v>974</v>
      </c>
      <c r="B144" s="1" t="s">
        <v>975</v>
      </c>
      <c r="C144" s="1" t="s">
        <v>976</v>
      </c>
      <c r="D144" s="1" t="s">
        <v>376</v>
      </c>
      <c r="E144" s="2" t="s">
        <v>459</v>
      </c>
      <c r="F144" s="2" t="s">
        <v>943</v>
      </c>
      <c r="G144" s="2" t="s">
        <v>977</v>
      </c>
      <c r="H144" s="2" t="s">
        <v>978</v>
      </c>
      <c r="I144" s="2" t="s">
        <v>979</v>
      </c>
    </row>
    <row r="145" spans="1:9" ht="12.75">
      <c r="A145" s="1" t="s">
        <v>980</v>
      </c>
      <c r="B145" s="1" t="s">
        <v>981</v>
      </c>
      <c r="C145" s="1" t="s">
        <v>982</v>
      </c>
      <c r="D145" s="1" t="s">
        <v>376</v>
      </c>
      <c r="E145" s="2" t="s">
        <v>459</v>
      </c>
      <c r="F145" s="2" t="s">
        <v>943</v>
      </c>
      <c r="G145" s="2" t="s">
        <v>983</v>
      </c>
      <c r="H145" s="2" t="s">
        <v>984</v>
      </c>
      <c r="I145" s="2" t="s">
        <v>985</v>
      </c>
    </row>
    <row r="146" spans="1:9" ht="12.75">
      <c r="A146" s="1" t="s">
        <v>986</v>
      </c>
      <c r="B146" s="1" t="s">
        <v>987</v>
      </c>
      <c r="C146" s="1" t="e">
        <v>#N/A</v>
      </c>
      <c r="D146" s="1" t="e">
        <v>#N/A</v>
      </c>
      <c r="E146" s="2" t="e">
        <v>#N/A</v>
      </c>
      <c r="F146" s="2" t="e">
        <v>#N/A</v>
      </c>
      <c r="G146" s="2" t="e">
        <v>#N/A</v>
      </c>
      <c r="H146" s="2" t="e">
        <v>#N/A</v>
      </c>
      <c r="I146" s="2" t="e">
        <v>#N/A</v>
      </c>
    </row>
    <row r="147" spans="1:9" ht="12.75">
      <c r="A147" s="1" t="s">
        <v>988</v>
      </c>
      <c r="B147" s="1" t="s">
        <v>876</v>
      </c>
      <c r="C147" s="1" t="s">
        <v>989</v>
      </c>
      <c r="D147" s="1" t="s">
        <v>376</v>
      </c>
      <c r="E147" s="2" t="s">
        <v>459</v>
      </c>
      <c r="F147" s="2" t="s">
        <v>990</v>
      </c>
      <c r="G147" s="2" t="s">
        <v>991</v>
      </c>
      <c r="H147" s="2" t="s">
        <v>992</v>
      </c>
      <c r="I147" s="2" t="s">
        <v>993</v>
      </c>
    </row>
    <row r="148" spans="1:9" ht="12.75">
      <c r="A148" s="1" t="s">
        <v>988</v>
      </c>
      <c r="B148" s="1" t="s">
        <v>994</v>
      </c>
      <c r="C148" s="1" t="s">
        <v>995</v>
      </c>
      <c r="D148" s="1" t="s">
        <v>376</v>
      </c>
      <c r="E148" s="2" t="s">
        <v>459</v>
      </c>
      <c r="F148" s="2" t="s">
        <v>990</v>
      </c>
      <c r="G148" s="2" t="s">
        <v>996</v>
      </c>
      <c r="H148" s="2" t="s">
        <v>997</v>
      </c>
      <c r="I148" s="2" t="s">
        <v>988</v>
      </c>
    </row>
    <row r="149" spans="1:9" ht="12.75">
      <c r="A149" s="1" t="s">
        <v>998</v>
      </c>
      <c r="B149" s="1" t="s">
        <v>834</v>
      </c>
      <c r="C149" s="1" t="s">
        <v>999</v>
      </c>
      <c r="D149" s="1" t="s">
        <v>376</v>
      </c>
      <c r="E149" s="2" t="s">
        <v>459</v>
      </c>
      <c r="F149" s="2" t="s">
        <v>990</v>
      </c>
      <c r="G149" s="2" t="s">
        <v>991</v>
      </c>
      <c r="H149" s="2" t="s">
        <v>992</v>
      </c>
      <c r="I149" s="2" t="s">
        <v>1000</v>
      </c>
    </row>
    <row r="150" spans="1:9" ht="12.75">
      <c r="A150" s="1" t="s">
        <v>1001</v>
      </c>
      <c r="B150" s="1" t="s">
        <v>839</v>
      </c>
      <c r="C150" s="1" t="s">
        <v>1002</v>
      </c>
      <c r="D150" s="1" t="s">
        <v>376</v>
      </c>
      <c r="E150" s="2" t="s">
        <v>459</v>
      </c>
      <c r="F150" s="2" t="s">
        <v>990</v>
      </c>
      <c r="G150" s="2" t="s">
        <v>1003</v>
      </c>
      <c r="H150" s="2" t="s">
        <v>1004</v>
      </c>
      <c r="I150" s="2" t="s">
        <v>1005</v>
      </c>
    </row>
    <row r="151" spans="1:9" ht="12.75">
      <c r="A151" s="1" t="s">
        <v>1006</v>
      </c>
      <c r="B151" s="1" t="s">
        <v>849</v>
      </c>
      <c r="C151" s="1" t="s">
        <v>1007</v>
      </c>
      <c r="D151" s="1" t="s">
        <v>376</v>
      </c>
      <c r="E151" s="2" t="s">
        <v>459</v>
      </c>
      <c r="F151" s="2" t="s">
        <v>990</v>
      </c>
      <c r="G151" s="2" t="s">
        <v>1008</v>
      </c>
      <c r="H151" s="2" t="s">
        <v>1009</v>
      </c>
      <c r="I151" s="2" t="s">
        <v>1006</v>
      </c>
    </row>
    <row r="152" spans="1:9" ht="12.75">
      <c r="A152" s="1" t="s">
        <v>1010</v>
      </c>
      <c r="B152" s="1" t="s">
        <v>855</v>
      </c>
      <c r="C152" s="1" t="s">
        <v>1011</v>
      </c>
      <c r="D152" s="1" t="s">
        <v>376</v>
      </c>
      <c r="E152" s="2" t="s">
        <v>459</v>
      </c>
      <c r="F152" s="2" t="s">
        <v>990</v>
      </c>
      <c r="G152" s="2" t="s">
        <v>1012</v>
      </c>
      <c r="H152" s="2" t="s">
        <v>1013</v>
      </c>
      <c r="I152" s="2" t="s">
        <v>1010</v>
      </c>
    </row>
    <row r="153" spans="1:9" ht="12.75">
      <c r="A153" s="1" t="s">
        <v>1014</v>
      </c>
      <c r="B153" s="1" t="s">
        <v>1015</v>
      </c>
      <c r="C153" s="1" t="s">
        <v>1016</v>
      </c>
      <c r="D153" s="1" t="s">
        <v>376</v>
      </c>
      <c r="E153" s="2" t="s">
        <v>459</v>
      </c>
      <c r="F153" s="2" t="s">
        <v>990</v>
      </c>
      <c r="G153" s="2" t="s">
        <v>1017</v>
      </c>
      <c r="H153" s="2" t="s">
        <v>1018</v>
      </c>
      <c r="I153" s="2" t="s">
        <v>1014</v>
      </c>
    </row>
    <row r="154" spans="1:9" ht="12.75">
      <c r="A154" s="1" t="s">
        <v>1019</v>
      </c>
      <c r="B154" s="1" t="s">
        <v>1020</v>
      </c>
      <c r="C154" s="1" t="s">
        <v>1021</v>
      </c>
      <c r="D154" s="1" t="s">
        <v>376</v>
      </c>
      <c r="E154" s="2" t="s">
        <v>459</v>
      </c>
      <c r="F154" s="2" t="s">
        <v>833</v>
      </c>
      <c r="G154" s="2" t="s">
        <v>1022</v>
      </c>
      <c r="H154" s="2" t="s">
        <v>1023</v>
      </c>
      <c r="I154" s="2" t="s">
        <v>1024</v>
      </c>
    </row>
    <row r="155" spans="1:9" ht="12.75">
      <c r="A155" s="1" t="s">
        <v>1025</v>
      </c>
      <c r="B155" s="1" t="s">
        <v>1026</v>
      </c>
      <c r="C155" s="1" t="s">
        <v>1027</v>
      </c>
      <c r="D155" s="1" t="s">
        <v>376</v>
      </c>
      <c r="E155" s="2" t="s">
        <v>459</v>
      </c>
      <c r="F155" s="2" t="s">
        <v>990</v>
      </c>
      <c r="G155" s="2" t="s">
        <v>1028</v>
      </c>
      <c r="H155" s="2" t="s">
        <v>1029</v>
      </c>
      <c r="I155" s="2" t="s">
        <v>1030</v>
      </c>
    </row>
    <row r="156" spans="1:9" ht="12.75">
      <c r="A156" s="1" t="s">
        <v>1031</v>
      </c>
      <c r="B156" s="1" t="s">
        <v>1032</v>
      </c>
      <c r="C156" s="1" t="s">
        <v>1033</v>
      </c>
      <c r="D156" s="1" t="s">
        <v>376</v>
      </c>
      <c r="E156" s="2" t="e">
        <v>#N/A</v>
      </c>
      <c r="F156" s="2" t="e">
        <v>#N/A</v>
      </c>
      <c r="G156" s="2">
        <v>0</v>
      </c>
      <c r="H156" s="2" t="e">
        <v>#N/A</v>
      </c>
      <c r="I156" s="2">
        <v>0</v>
      </c>
    </row>
    <row r="157" spans="1:9" ht="12.75">
      <c r="A157" s="1" t="s">
        <v>1034</v>
      </c>
      <c r="B157" s="1" t="s">
        <v>1022</v>
      </c>
      <c r="C157" s="1" t="s">
        <v>1035</v>
      </c>
      <c r="D157" s="1" t="s">
        <v>376</v>
      </c>
      <c r="E157" s="2" t="e">
        <v>#N/A</v>
      </c>
      <c r="F157" s="2" t="e">
        <v>#N/A</v>
      </c>
      <c r="G157" s="2">
        <v>0</v>
      </c>
      <c r="H157" s="2" t="e">
        <v>#N/A</v>
      </c>
      <c r="I157" s="2">
        <v>0</v>
      </c>
    </row>
    <row r="158" spans="1:9" ht="12.75">
      <c r="A158" s="1" t="s">
        <v>1036</v>
      </c>
      <c r="B158" s="1" t="s">
        <v>860</v>
      </c>
      <c r="C158" s="1" t="s">
        <v>1037</v>
      </c>
      <c r="D158" s="1" t="s">
        <v>376</v>
      </c>
      <c r="E158" s="2" t="e">
        <v>#N/A</v>
      </c>
      <c r="F158" s="2" t="e">
        <v>#N/A</v>
      </c>
      <c r="G158" s="2">
        <v>0</v>
      </c>
      <c r="H158" s="2" t="e">
        <v>#N/A</v>
      </c>
      <c r="I158" s="2">
        <v>0</v>
      </c>
    </row>
    <row r="159" spans="1:9" ht="12.75">
      <c r="A159" s="1" t="s">
        <v>1038</v>
      </c>
      <c r="B159" s="1" t="s">
        <v>1039</v>
      </c>
      <c r="C159" s="1" t="e">
        <v>#N/A</v>
      </c>
      <c r="D159" s="1" t="e">
        <v>#N/A</v>
      </c>
      <c r="E159" s="2" t="e">
        <v>#N/A</v>
      </c>
      <c r="F159" s="2" t="e">
        <v>#N/A</v>
      </c>
      <c r="G159" s="2" t="e">
        <v>#N/A</v>
      </c>
      <c r="H159" s="2" t="e">
        <v>#N/A</v>
      </c>
      <c r="I159" s="2" t="e">
        <v>#N/A</v>
      </c>
    </row>
    <row r="160" spans="1:9" ht="12.75">
      <c r="A160" s="1" t="s">
        <v>229</v>
      </c>
      <c r="B160" s="1" t="s">
        <v>965</v>
      </c>
      <c r="C160" s="1" t="s">
        <v>1040</v>
      </c>
      <c r="D160" s="1" t="s">
        <v>459</v>
      </c>
      <c r="E160" s="2" t="s">
        <v>1041</v>
      </c>
      <c r="F160" s="2" t="s">
        <v>1042</v>
      </c>
      <c r="G160" s="2" t="s">
        <v>1043</v>
      </c>
      <c r="H160" s="2" t="s">
        <v>1044</v>
      </c>
      <c r="I160" s="2" t="s">
        <v>1045</v>
      </c>
    </row>
    <row r="161" spans="1:9" ht="12.75">
      <c r="A161" s="1" t="s">
        <v>1046</v>
      </c>
      <c r="B161" s="1" t="s">
        <v>1047</v>
      </c>
      <c r="C161" s="1" t="s">
        <v>1048</v>
      </c>
      <c r="D161" s="1" t="s">
        <v>459</v>
      </c>
      <c r="E161" s="2" t="s">
        <v>1041</v>
      </c>
      <c r="F161" s="2" t="s">
        <v>1042</v>
      </c>
      <c r="G161" s="2" t="s">
        <v>1049</v>
      </c>
      <c r="H161" s="2" t="s">
        <v>1050</v>
      </c>
      <c r="I161" s="2" t="s">
        <v>1046</v>
      </c>
    </row>
    <row r="162" spans="1:9" ht="12.75">
      <c r="A162" s="1" t="s">
        <v>1051</v>
      </c>
      <c r="B162" s="1" t="s">
        <v>971</v>
      </c>
      <c r="C162" s="1" t="s">
        <v>1052</v>
      </c>
      <c r="D162" s="1" t="s">
        <v>459</v>
      </c>
      <c r="E162" s="2" t="s">
        <v>1041</v>
      </c>
      <c r="F162" s="2" t="s">
        <v>1042</v>
      </c>
      <c r="G162" s="2" t="s">
        <v>1053</v>
      </c>
      <c r="H162" s="2" t="s">
        <v>1054</v>
      </c>
      <c r="I162" s="2" t="s">
        <v>1051</v>
      </c>
    </row>
    <row r="163" spans="1:9" ht="12.75">
      <c r="A163" s="1" t="s">
        <v>1055</v>
      </c>
      <c r="B163" s="1" t="s">
        <v>977</v>
      </c>
      <c r="C163" s="1" t="s">
        <v>1056</v>
      </c>
      <c r="D163" s="1" t="s">
        <v>459</v>
      </c>
      <c r="E163" s="2" t="s">
        <v>1041</v>
      </c>
      <c r="F163" s="2" t="s">
        <v>1042</v>
      </c>
      <c r="G163" s="2" t="s">
        <v>1057</v>
      </c>
      <c r="H163" s="2" t="s">
        <v>1058</v>
      </c>
      <c r="I163" s="2" t="s">
        <v>1059</v>
      </c>
    </row>
    <row r="164" spans="1:9" ht="12.75">
      <c r="A164" s="1" t="s">
        <v>1060</v>
      </c>
      <c r="B164" s="1" t="s">
        <v>1061</v>
      </c>
      <c r="C164" s="1" t="e">
        <v>#N/A</v>
      </c>
      <c r="D164" s="1" t="e">
        <v>#N/A</v>
      </c>
      <c r="E164" s="2" t="e">
        <v>#N/A</v>
      </c>
      <c r="F164" s="2" t="e">
        <v>#N/A</v>
      </c>
      <c r="G164" s="2" t="e">
        <v>#N/A</v>
      </c>
      <c r="H164" s="2" t="e">
        <v>#N/A</v>
      </c>
      <c r="I164" s="2" t="e">
        <v>#N/A</v>
      </c>
    </row>
    <row r="165" spans="1:9" ht="12.75">
      <c r="A165" s="1" t="s">
        <v>1062</v>
      </c>
      <c r="B165" s="1" t="s">
        <v>991</v>
      </c>
      <c r="C165" s="1" t="s">
        <v>1063</v>
      </c>
      <c r="D165" s="1" t="s">
        <v>1041</v>
      </c>
      <c r="E165" s="2" t="s">
        <v>1041</v>
      </c>
      <c r="F165" s="2" t="s">
        <v>1042</v>
      </c>
      <c r="G165" s="2" t="s">
        <v>1064</v>
      </c>
      <c r="H165" s="2" t="s">
        <v>1065</v>
      </c>
      <c r="I165" s="2" t="s">
        <v>1066</v>
      </c>
    </row>
    <row r="166" spans="1:9" ht="12.75">
      <c r="A166" s="1" t="s">
        <v>1062</v>
      </c>
      <c r="B166" s="1" t="s">
        <v>1067</v>
      </c>
      <c r="C166" s="1" t="s">
        <v>1068</v>
      </c>
      <c r="D166" s="1" t="s">
        <v>1041</v>
      </c>
      <c r="E166" s="2" t="s">
        <v>1041</v>
      </c>
      <c r="F166" s="2" t="s">
        <v>1042</v>
      </c>
      <c r="G166" s="2" t="s">
        <v>1069</v>
      </c>
      <c r="H166" s="2" t="s">
        <v>1070</v>
      </c>
      <c r="I166" s="2" t="s">
        <v>1066</v>
      </c>
    </row>
    <row r="167" spans="1:9" ht="12.75">
      <c r="A167" s="1" t="s">
        <v>1071</v>
      </c>
      <c r="B167" s="1" t="s">
        <v>1072</v>
      </c>
      <c r="C167" s="1" t="s">
        <v>1073</v>
      </c>
      <c r="D167" s="1" t="s">
        <v>1041</v>
      </c>
      <c r="E167" s="2" t="s">
        <v>1074</v>
      </c>
      <c r="F167" s="2" t="s">
        <v>1075</v>
      </c>
      <c r="G167" s="2" t="s">
        <v>1076</v>
      </c>
      <c r="H167" s="2" t="s">
        <v>1077</v>
      </c>
      <c r="I167" s="2" t="s">
        <v>1078</v>
      </c>
    </row>
    <row r="168" spans="1:9" ht="12.75">
      <c r="A168" s="1" t="s">
        <v>1071</v>
      </c>
      <c r="B168" s="1" t="s">
        <v>1079</v>
      </c>
      <c r="C168" s="1" t="s">
        <v>1080</v>
      </c>
      <c r="D168" s="1" t="s">
        <v>1041</v>
      </c>
      <c r="E168" s="2" t="s">
        <v>1074</v>
      </c>
      <c r="F168" s="2" t="s">
        <v>1075</v>
      </c>
      <c r="G168" s="2" t="s">
        <v>1081</v>
      </c>
      <c r="H168" s="2" t="s">
        <v>1082</v>
      </c>
      <c r="I168" s="2" t="s">
        <v>1078</v>
      </c>
    </row>
    <row r="169" spans="1:9" ht="12.75">
      <c r="A169" s="1" t="s">
        <v>1083</v>
      </c>
      <c r="B169" s="1" t="s">
        <v>1084</v>
      </c>
      <c r="C169" s="1" t="s">
        <v>1085</v>
      </c>
      <c r="D169" s="1" t="s">
        <v>1041</v>
      </c>
      <c r="E169" s="2" t="s">
        <v>459</v>
      </c>
      <c r="F169" s="2" t="s">
        <v>990</v>
      </c>
      <c r="G169" s="2" t="s">
        <v>1072</v>
      </c>
      <c r="H169" s="2" t="s">
        <v>1086</v>
      </c>
      <c r="I169" s="2" t="s">
        <v>1087</v>
      </c>
    </row>
    <row r="170" spans="1:9" ht="12.75">
      <c r="A170" s="1" t="s">
        <v>1088</v>
      </c>
      <c r="B170" s="1" t="s">
        <v>1089</v>
      </c>
      <c r="C170" s="1" t="s">
        <v>1090</v>
      </c>
      <c r="D170" s="1" t="s">
        <v>1041</v>
      </c>
      <c r="E170" s="2" t="s">
        <v>1074</v>
      </c>
      <c r="F170" s="2" t="s">
        <v>1075</v>
      </c>
      <c r="G170" s="2" t="s">
        <v>1091</v>
      </c>
      <c r="H170" s="2" t="s">
        <v>1092</v>
      </c>
      <c r="I170" s="2" t="s">
        <v>1093</v>
      </c>
    </row>
    <row r="171" spans="1:9" ht="12.75">
      <c r="A171" s="1" t="s">
        <v>1094</v>
      </c>
      <c r="B171" s="1" t="s">
        <v>1095</v>
      </c>
      <c r="C171" s="1" t="s">
        <v>1096</v>
      </c>
      <c r="D171" s="1" t="s">
        <v>1041</v>
      </c>
      <c r="E171" s="2" t="s">
        <v>459</v>
      </c>
      <c r="F171" s="2" t="s">
        <v>990</v>
      </c>
      <c r="G171" s="2" t="s">
        <v>1072</v>
      </c>
      <c r="H171" s="2" t="s">
        <v>1086</v>
      </c>
      <c r="I171" s="2" t="s">
        <v>1087</v>
      </c>
    </row>
    <row r="172" spans="1:9" ht="12.75">
      <c r="A172" s="1" t="s">
        <v>1097</v>
      </c>
      <c r="B172" s="1" t="s">
        <v>1098</v>
      </c>
      <c r="C172" s="1" t="s">
        <v>1099</v>
      </c>
      <c r="D172" s="1" t="s">
        <v>1041</v>
      </c>
      <c r="E172" s="2" t="e">
        <v>#N/A</v>
      </c>
      <c r="F172" s="2" t="e">
        <v>#N/A</v>
      </c>
      <c r="G172" s="2">
        <v>0</v>
      </c>
      <c r="H172" s="2" t="e">
        <v>#N/A</v>
      </c>
      <c r="I172" s="2">
        <v>0</v>
      </c>
    </row>
    <row r="173" spans="1:9" ht="12.75">
      <c r="A173" s="1" t="s">
        <v>1100</v>
      </c>
      <c r="B173" s="1" t="s">
        <v>1101</v>
      </c>
      <c r="C173" s="1" t="s">
        <v>1102</v>
      </c>
      <c r="D173" s="1" t="s">
        <v>1041</v>
      </c>
      <c r="E173" s="2" t="s">
        <v>1074</v>
      </c>
      <c r="F173" s="2" t="s">
        <v>1075</v>
      </c>
      <c r="G173" s="2" t="s">
        <v>1103</v>
      </c>
      <c r="H173" s="2" t="s">
        <v>1104</v>
      </c>
      <c r="I173" s="2" t="s">
        <v>1105</v>
      </c>
    </row>
    <row r="174" spans="1:9" ht="12.75">
      <c r="A174" s="1" t="s">
        <v>1100</v>
      </c>
      <c r="B174" s="1" t="s">
        <v>1106</v>
      </c>
      <c r="C174" s="1" t="s">
        <v>1107</v>
      </c>
      <c r="D174" s="1" t="s">
        <v>1041</v>
      </c>
      <c r="E174" s="2" t="s">
        <v>1074</v>
      </c>
      <c r="F174" s="2" t="s">
        <v>1075</v>
      </c>
      <c r="G174" s="2" t="s">
        <v>1103</v>
      </c>
      <c r="H174" s="2" t="s">
        <v>1104</v>
      </c>
      <c r="I174" s="2" t="s">
        <v>1105</v>
      </c>
    </row>
    <row r="175" spans="1:9" ht="12.75">
      <c r="A175" s="1" t="s">
        <v>1108</v>
      </c>
      <c r="B175" s="1" t="s">
        <v>1109</v>
      </c>
      <c r="C175" s="1" t="e">
        <v>#N/A</v>
      </c>
      <c r="D175" s="1" t="e">
        <v>#N/A</v>
      </c>
      <c r="E175" s="2" t="e">
        <v>#N/A</v>
      </c>
      <c r="F175" s="2" t="e">
        <v>#N/A</v>
      </c>
      <c r="G175" s="2" t="e">
        <v>#N/A</v>
      </c>
      <c r="H175" s="2" t="e">
        <v>#N/A</v>
      </c>
      <c r="I175" s="2" t="e">
        <v>#N/A</v>
      </c>
    </row>
    <row r="176" spans="1:9" ht="12.75">
      <c r="A176" s="1" t="s">
        <v>1110</v>
      </c>
      <c r="B176" s="1" t="s">
        <v>1064</v>
      </c>
      <c r="C176" s="1" t="s">
        <v>1111</v>
      </c>
      <c r="D176" s="1" t="s">
        <v>1112</v>
      </c>
      <c r="E176" s="2" t="s">
        <v>1112</v>
      </c>
      <c r="F176" s="2" t="s">
        <v>1113</v>
      </c>
      <c r="G176" s="2" t="s">
        <v>1114</v>
      </c>
      <c r="H176" s="2" t="s">
        <v>1115</v>
      </c>
      <c r="I176" s="2" t="s">
        <v>1116</v>
      </c>
    </row>
    <row r="177" spans="1:9" ht="12.75">
      <c r="A177" s="1" t="s">
        <v>1117</v>
      </c>
      <c r="B177" s="1" t="s">
        <v>1118</v>
      </c>
      <c r="C177" s="1" t="s">
        <v>1119</v>
      </c>
      <c r="D177" s="1" t="s">
        <v>1112</v>
      </c>
      <c r="E177" s="2" t="s">
        <v>1112</v>
      </c>
      <c r="F177" s="2" t="s">
        <v>1113</v>
      </c>
      <c r="G177" s="2" t="s">
        <v>1120</v>
      </c>
      <c r="H177" s="2" t="s">
        <v>1121</v>
      </c>
      <c r="I177" s="2" t="s">
        <v>1122</v>
      </c>
    </row>
    <row r="178" spans="1:9" ht="12.75">
      <c r="A178" s="1" t="s">
        <v>1123</v>
      </c>
      <c r="B178" s="1" t="s">
        <v>1124</v>
      </c>
      <c r="C178" s="1" t="s">
        <v>1125</v>
      </c>
      <c r="D178" s="1" t="s">
        <v>1112</v>
      </c>
      <c r="E178" s="2" t="e">
        <v>#N/A</v>
      </c>
      <c r="F178" s="2" t="e">
        <v>#N/A</v>
      </c>
      <c r="G178" s="2">
        <v>0</v>
      </c>
      <c r="H178" s="2" t="e">
        <v>#N/A</v>
      </c>
      <c r="I178" s="2">
        <v>0</v>
      </c>
    </row>
    <row r="179" spans="1:9" ht="12.75">
      <c r="A179" s="1" t="s">
        <v>1126</v>
      </c>
      <c r="B179" s="1" t="s">
        <v>1127</v>
      </c>
      <c r="C179" s="1" t="s">
        <v>1128</v>
      </c>
      <c r="D179" s="1" t="s">
        <v>1112</v>
      </c>
      <c r="E179" s="2" t="e">
        <v>#N/A</v>
      </c>
      <c r="F179" s="2" t="e">
        <v>#N/A</v>
      </c>
      <c r="G179" s="2">
        <v>0</v>
      </c>
      <c r="H179" s="2" t="e">
        <v>#N/A</v>
      </c>
      <c r="I179" s="2">
        <v>0</v>
      </c>
    </row>
    <row r="180" spans="1:9" ht="12.75">
      <c r="A180" s="1" t="s">
        <v>1129</v>
      </c>
      <c r="B180" s="1" t="s">
        <v>1130</v>
      </c>
      <c r="C180" s="1" t="s">
        <v>1131</v>
      </c>
      <c r="D180" s="1" t="s">
        <v>1112</v>
      </c>
      <c r="E180" s="2" t="e">
        <v>#N/A</v>
      </c>
      <c r="F180" s="2" t="e">
        <v>#N/A</v>
      </c>
      <c r="G180" s="2">
        <v>0</v>
      </c>
      <c r="H180" s="2" t="e">
        <v>#N/A</v>
      </c>
      <c r="I180" s="2">
        <v>0</v>
      </c>
    </row>
    <row r="181" spans="1:9" ht="12.75">
      <c r="A181" s="1" t="s">
        <v>1132</v>
      </c>
      <c r="B181" s="1" t="s">
        <v>1133</v>
      </c>
      <c r="C181" s="1" t="s">
        <v>1134</v>
      </c>
      <c r="D181" s="1" t="s">
        <v>1112</v>
      </c>
      <c r="E181" s="2" t="e">
        <v>#N/A</v>
      </c>
      <c r="F181" s="2" t="e">
        <v>#N/A</v>
      </c>
      <c r="G181" s="2">
        <v>0</v>
      </c>
      <c r="H181" s="2" t="e">
        <v>#N/A</v>
      </c>
      <c r="I181" s="2">
        <v>0</v>
      </c>
    </row>
    <row r="182" spans="1:9" ht="12.75">
      <c r="A182" s="1" t="s">
        <v>1135</v>
      </c>
      <c r="B182" s="1" t="s">
        <v>1136</v>
      </c>
      <c r="C182" s="1" t="s">
        <v>1137</v>
      </c>
      <c r="D182" s="1" t="s">
        <v>1112</v>
      </c>
      <c r="E182" s="2" t="e">
        <v>#N/A</v>
      </c>
      <c r="F182" s="2" t="e">
        <v>#N/A</v>
      </c>
      <c r="G182" s="2">
        <v>0</v>
      </c>
      <c r="H182" s="2" t="e">
        <v>#N/A</v>
      </c>
      <c r="I182" s="2">
        <v>0</v>
      </c>
    </row>
    <row r="183" spans="1:9" ht="12.75">
      <c r="A183" s="1" t="s">
        <v>1138</v>
      </c>
      <c r="B183" s="1" t="s">
        <v>1139</v>
      </c>
      <c r="C183" s="1" t="s">
        <v>1140</v>
      </c>
      <c r="D183" s="1" t="s">
        <v>1112</v>
      </c>
      <c r="E183" s="2" t="e">
        <v>#N/A</v>
      </c>
      <c r="F183" s="2" t="e">
        <v>#N/A</v>
      </c>
      <c r="G183" s="2">
        <v>0</v>
      </c>
      <c r="H183" s="2" t="e">
        <v>#N/A</v>
      </c>
      <c r="I183" s="2">
        <v>0</v>
      </c>
    </row>
    <row r="184" spans="1:9" ht="12.75">
      <c r="A184" s="1" t="s">
        <v>1141</v>
      </c>
      <c r="B184" s="1" t="s">
        <v>1142</v>
      </c>
      <c r="C184" s="1" t="s">
        <v>1143</v>
      </c>
      <c r="D184" s="1" t="s">
        <v>1112</v>
      </c>
      <c r="E184" s="2" t="s">
        <v>1112</v>
      </c>
      <c r="F184" s="2" t="s">
        <v>1113</v>
      </c>
      <c r="G184" s="2" t="s">
        <v>1144</v>
      </c>
      <c r="H184" s="2" t="s">
        <v>1145</v>
      </c>
      <c r="I184" s="2" t="s">
        <v>1146</v>
      </c>
    </row>
    <row r="185" spans="1:9" ht="12.75">
      <c r="A185" s="1" t="s">
        <v>1147</v>
      </c>
      <c r="B185" s="1" t="s">
        <v>1148</v>
      </c>
      <c r="C185" s="1" t="s">
        <v>1149</v>
      </c>
      <c r="D185" s="1" t="s">
        <v>1112</v>
      </c>
      <c r="E185" s="2" t="s">
        <v>1112</v>
      </c>
      <c r="F185" s="2" t="s">
        <v>1113</v>
      </c>
      <c r="G185" s="2" t="s">
        <v>1150</v>
      </c>
      <c r="H185" s="2" t="s">
        <v>1151</v>
      </c>
      <c r="I185" s="2" t="s">
        <v>1152</v>
      </c>
    </row>
    <row r="186" spans="1:9" ht="12.75">
      <c r="A186" s="1" t="s">
        <v>1153</v>
      </c>
      <c r="B186" s="1" t="s">
        <v>1154</v>
      </c>
      <c r="C186" s="1" t="s">
        <v>1155</v>
      </c>
      <c r="D186" s="1" t="s">
        <v>1112</v>
      </c>
      <c r="E186" s="2" t="e">
        <v>#N/A</v>
      </c>
      <c r="F186" s="2" t="e">
        <v>#N/A</v>
      </c>
      <c r="G186" s="2">
        <v>0</v>
      </c>
      <c r="H186" s="2" t="e">
        <v>#N/A</v>
      </c>
      <c r="I186" s="2">
        <v>0</v>
      </c>
    </row>
    <row r="187" spans="1:9" ht="12.75">
      <c r="A187" s="1" t="s">
        <v>1156</v>
      </c>
      <c r="B187" s="1" t="s">
        <v>1157</v>
      </c>
      <c r="C187" s="1" t="e">
        <v>#N/A</v>
      </c>
      <c r="D187" s="1" t="e">
        <v>#N/A</v>
      </c>
      <c r="E187" s="2" t="e">
        <v>#N/A</v>
      </c>
      <c r="F187" s="2" t="e">
        <v>#N/A</v>
      </c>
      <c r="G187" s="2" t="e">
        <v>#N/A</v>
      </c>
      <c r="H187" s="2" t="e">
        <v>#N/A</v>
      </c>
      <c r="I187" s="2" t="e">
        <v>#N/A</v>
      </c>
    </row>
    <row r="188" spans="1:9" ht="12.75">
      <c r="A188" s="1" t="s">
        <v>1158</v>
      </c>
      <c r="B188" s="1" t="s">
        <v>1114</v>
      </c>
      <c r="C188" s="1" t="s">
        <v>1159</v>
      </c>
      <c r="D188" s="1" t="s">
        <v>1160</v>
      </c>
      <c r="E188" s="2" t="s">
        <v>1160</v>
      </c>
      <c r="F188" s="2" t="s">
        <v>1161</v>
      </c>
      <c r="G188" s="2" t="s">
        <v>1162</v>
      </c>
      <c r="H188" s="2" t="s">
        <v>1163</v>
      </c>
      <c r="I188" s="2" t="s">
        <v>1164</v>
      </c>
    </row>
    <row r="189" spans="1:9" ht="12.75">
      <c r="A189" s="1" t="s">
        <v>1165</v>
      </c>
      <c r="B189" s="1" t="s">
        <v>1166</v>
      </c>
      <c r="C189" s="1" t="s">
        <v>1167</v>
      </c>
      <c r="D189" s="1" t="s">
        <v>1160</v>
      </c>
      <c r="E189" s="2" t="s">
        <v>1160</v>
      </c>
      <c r="F189" s="2" t="s">
        <v>1161</v>
      </c>
      <c r="G189" s="2" t="s">
        <v>1168</v>
      </c>
      <c r="H189" s="2" t="s">
        <v>1169</v>
      </c>
      <c r="I189" s="2" t="s">
        <v>1165</v>
      </c>
    </row>
    <row r="190" spans="1:9" ht="12.75">
      <c r="A190" s="1" t="s">
        <v>1170</v>
      </c>
      <c r="B190" s="1" t="s">
        <v>1120</v>
      </c>
      <c r="C190" s="1" t="s">
        <v>1171</v>
      </c>
      <c r="D190" s="1" t="s">
        <v>1160</v>
      </c>
      <c r="E190" s="2" t="s">
        <v>1160</v>
      </c>
      <c r="F190" s="2" t="s">
        <v>1161</v>
      </c>
      <c r="G190" s="2" t="s">
        <v>1172</v>
      </c>
      <c r="H190" s="2" t="s">
        <v>1173</v>
      </c>
      <c r="I190" s="2" t="s">
        <v>1170</v>
      </c>
    </row>
    <row r="191" spans="1:9" ht="12.75">
      <c r="A191" s="1" t="s">
        <v>1174</v>
      </c>
      <c r="B191" s="1" t="s">
        <v>1144</v>
      </c>
      <c r="C191" s="1" t="s">
        <v>1175</v>
      </c>
      <c r="D191" s="1" t="s">
        <v>1160</v>
      </c>
      <c r="E191" s="2" t="s">
        <v>1160</v>
      </c>
      <c r="F191" s="2" t="s">
        <v>1161</v>
      </c>
      <c r="G191" s="2" t="s">
        <v>1176</v>
      </c>
      <c r="H191" s="2" t="s">
        <v>1177</v>
      </c>
      <c r="I191" s="2" t="s">
        <v>1174</v>
      </c>
    </row>
    <row r="192" spans="1:9" ht="12.75">
      <c r="A192" s="1" t="s">
        <v>1178</v>
      </c>
      <c r="B192" s="1" t="s">
        <v>1150</v>
      </c>
      <c r="C192" s="1" t="s">
        <v>1179</v>
      </c>
      <c r="D192" s="1" t="s">
        <v>1160</v>
      </c>
      <c r="E192" s="2" t="s">
        <v>1160</v>
      </c>
      <c r="F192" s="2" t="s">
        <v>1161</v>
      </c>
      <c r="G192" s="2" t="s">
        <v>1180</v>
      </c>
      <c r="H192" s="2" t="s">
        <v>1181</v>
      </c>
      <c r="I192" s="2" t="s">
        <v>1178</v>
      </c>
    </row>
    <row r="193" spans="1:9" ht="12.75">
      <c r="A193" s="1" t="s">
        <v>1182</v>
      </c>
      <c r="B193" s="1" t="s">
        <v>1183</v>
      </c>
      <c r="C193" s="1" t="s">
        <v>1184</v>
      </c>
      <c r="D193" s="1" t="s">
        <v>1160</v>
      </c>
      <c r="E193" s="2" t="s">
        <v>1160</v>
      </c>
      <c r="F193" s="2" t="s">
        <v>1161</v>
      </c>
      <c r="G193" s="2" t="s">
        <v>1185</v>
      </c>
      <c r="H193" s="2" t="s">
        <v>1186</v>
      </c>
      <c r="I193" s="2" t="s">
        <v>1187</v>
      </c>
    </row>
    <row r="194" spans="1:9" ht="12.75">
      <c r="A194" s="1" t="s">
        <v>1188</v>
      </c>
      <c r="B194" s="1" t="s">
        <v>1189</v>
      </c>
      <c r="C194" s="1" t="s">
        <v>1190</v>
      </c>
      <c r="D194" s="1" t="s">
        <v>1160</v>
      </c>
      <c r="E194" s="2" t="s">
        <v>1160</v>
      </c>
      <c r="F194" s="2" t="s">
        <v>1161</v>
      </c>
      <c r="G194" s="2" t="s">
        <v>1191</v>
      </c>
      <c r="H194" s="2" t="s">
        <v>1192</v>
      </c>
      <c r="I194" s="2" t="s">
        <v>1193</v>
      </c>
    </row>
    <row r="195" spans="1:9" ht="12.75">
      <c r="A195" s="1" t="s">
        <v>1194</v>
      </c>
      <c r="B195" s="1" t="s">
        <v>1195</v>
      </c>
      <c r="C195" s="1" t="s">
        <v>1196</v>
      </c>
      <c r="D195" s="1" t="s">
        <v>1160</v>
      </c>
      <c r="E195" s="2" t="s">
        <v>1160</v>
      </c>
      <c r="F195" s="2" t="s">
        <v>1161</v>
      </c>
      <c r="G195" s="2" t="s">
        <v>1197</v>
      </c>
      <c r="H195" s="2" t="s">
        <v>1198</v>
      </c>
      <c r="I195" s="2" t="s">
        <v>1199</v>
      </c>
    </row>
    <row r="196" spans="1:9" ht="12.75">
      <c r="A196" s="1" t="s">
        <v>1200</v>
      </c>
      <c r="B196" s="1" t="s">
        <v>1201</v>
      </c>
      <c r="C196" s="1" t="s">
        <v>1202</v>
      </c>
      <c r="D196" s="1" t="s">
        <v>1160</v>
      </c>
      <c r="E196" s="2" t="s">
        <v>1160</v>
      </c>
      <c r="F196" s="2" t="s">
        <v>1161</v>
      </c>
      <c r="G196" s="2" t="s">
        <v>1203</v>
      </c>
      <c r="H196" s="2" t="s">
        <v>1204</v>
      </c>
      <c r="I196" s="2" t="s">
        <v>1205</v>
      </c>
    </row>
    <row r="197" spans="1:9" ht="12.75">
      <c r="A197" s="1" t="s">
        <v>1206</v>
      </c>
      <c r="B197" s="1" t="s">
        <v>1207</v>
      </c>
      <c r="C197" s="1" t="s">
        <v>1208</v>
      </c>
      <c r="D197" s="1" t="s">
        <v>1160</v>
      </c>
      <c r="E197" s="2" t="s">
        <v>1160</v>
      </c>
      <c r="F197" s="2" t="s">
        <v>1161</v>
      </c>
      <c r="G197" s="2" t="s">
        <v>1209</v>
      </c>
      <c r="H197" s="2" t="s">
        <v>1210</v>
      </c>
      <c r="I197" s="2" t="s">
        <v>1211</v>
      </c>
    </row>
    <row r="198" spans="1:9" ht="12.75">
      <c r="A198" s="1" t="s">
        <v>1212</v>
      </c>
      <c r="B198" s="1" t="s">
        <v>1213</v>
      </c>
      <c r="C198" s="1" t="s">
        <v>1214</v>
      </c>
      <c r="D198" s="1" t="s">
        <v>1160</v>
      </c>
      <c r="E198" s="2" t="e">
        <v>#N/A</v>
      </c>
      <c r="F198" s="2" t="e">
        <v>#N/A</v>
      </c>
      <c r="G198" s="2">
        <v>0</v>
      </c>
      <c r="H198" s="2" t="e">
        <v>#N/A</v>
      </c>
      <c r="I198" s="2">
        <v>0</v>
      </c>
    </row>
    <row r="199" spans="1:9" ht="12.75">
      <c r="A199" s="1" t="s">
        <v>1215</v>
      </c>
      <c r="B199" s="1" t="s">
        <v>1216</v>
      </c>
      <c r="C199" s="1" t="s">
        <v>1217</v>
      </c>
      <c r="D199" s="1" t="s">
        <v>1160</v>
      </c>
      <c r="E199" s="2" t="s">
        <v>1160</v>
      </c>
      <c r="F199" s="2" t="s">
        <v>1161</v>
      </c>
      <c r="G199" s="2" t="s">
        <v>1218</v>
      </c>
      <c r="H199" s="2" t="s">
        <v>1219</v>
      </c>
      <c r="I199" s="2" t="s">
        <v>1220</v>
      </c>
    </row>
    <row r="200" spans="1:9" ht="12.75">
      <c r="A200" s="1" t="s">
        <v>1221</v>
      </c>
      <c r="B200" s="1" t="s">
        <v>1222</v>
      </c>
      <c r="C200" s="1" t="s">
        <v>1223</v>
      </c>
      <c r="D200" s="1" t="s">
        <v>1160</v>
      </c>
      <c r="E200" s="2" t="e">
        <v>#N/A</v>
      </c>
      <c r="F200" s="2" t="e">
        <v>#N/A</v>
      </c>
      <c r="G200" s="2">
        <v>0</v>
      </c>
      <c r="H200" s="2" t="e">
        <v>#N/A</v>
      </c>
      <c r="I200" s="2">
        <v>0</v>
      </c>
    </row>
    <row r="201" spans="1:9" ht="12.75">
      <c r="A201" s="1" t="s">
        <v>1224</v>
      </c>
      <c r="B201" s="1" t="s">
        <v>1225</v>
      </c>
      <c r="C201" s="1" t="s">
        <v>1226</v>
      </c>
      <c r="D201" s="1" t="s">
        <v>1160</v>
      </c>
      <c r="E201" s="2" t="s">
        <v>1160</v>
      </c>
      <c r="F201" s="2" t="s">
        <v>1161</v>
      </c>
      <c r="G201" s="2" t="s">
        <v>1227</v>
      </c>
      <c r="H201" s="2" t="s">
        <v>1228</v>
      </c>
      <c r="I201" s="2" t="s">
        <v>1229</v>
      </c>
    </row>
    <row r="202" spans="1:9" ht="12.75">
      <c r="A202" s="1" t="s">
        <v>1230</v>
      </c>
      <c r="B202" s="1" t="s">
        <v>1231</v>
      </c>
      <c r="C202" s="1" t="s">
        <v>1232</v>
      </c>
      <c r="D202" s="1" t="s">
        <v>1160</v>
      </c>
      <c r="E202" s="2" t="s">
        <v>1160</v>
      </c>
      <c r="F202" s="2" t="s">
        <v>1161</v>
      </c>
      <c r="G202" s="2" t="s">
        <v>1233</v>
      </c>
      <c r="H202" s="2" t="s">
        <v>1234</v>
      </c>
      <c r="I202" s="2" t="s">
        <v>1235</v>
      </c>
    </row>
    <row r="203" spans="1:9" ht="12.75">
      <c r="A203" s="1" t="s">
        <v>1236</v>
      </c>
      <c r="B203" s="1" t="s">
        <v>1237</v>
      </c>
      <c r="C203" s="1" t="s">
        <v>1238</v>
      </c>
      <c r="D203" s="1" t="s">
        <v>1160</v>
      </c>
      <c r="E203" s="2" t="s">
        <v>1160</v>
      </c>
      <c r="F203" s="2" t="s">
        <v>1161</v>
      </c>
      <c r="G203" s="2" t="s">
        <v>1239</v>
      </c>
      <c r="H203" s="2" t="s">
        <v>1240</v>
      </c>
      <c r="I203" s="2" t="s">
        <v>1241</v>
      </c>
    </row>
    <row r="204" spans="1:9" ht="12.75">
      <c r="A204" s="1" t="s">
        <v>1242</v>
      </c>
      <c r="B204" s="1" t="s">
        <v>1243</v>
      </c>
      <c r="C204" s="1" t="s">
        <v>1244</v>
      </c>
      <c r="D204" s="1" t="s">
        <v>1160</v>
      </c>
      <c r="E204" s="2" t="s">
        <v>1160</v>
      </c>
      <c r="F204" s="2" t="s">
        <v>1161</v>
      </c>
      <c r="G204" s="2" t="s">
        <v>1245</v>
      </c>
      <c r="H204" s="2" t="s">
        <v>1246</v>
      </c>
      <c r="I204" s="2" t="s">
        <v>1247</v>
      </c>
    </row>
    <row r="205" spans="1:9" ht="12.75">
      <c r="A205" s="1" t="s">
        <v>1248</v>
      </c>
      <c r="B205" s="1" t="s">
        <v>1249</v>
      </c>
      <c r="C205" s="1" t="s">
        <v>1250</v>
      </c>
      <c r="D205" s="1" t="s">
        <v>1160</v>
      </c>
      <c r="E205" s="2" t="s">
        <v>1160</v>
      </c>
      <c r="F205" s="2" t="s">
        <v>1161</v>
      </c>
      <c r="G205" s="2" t="s">
        <v>1251</v>
      </c>
      <c r="H205" s="2" t="s">
        <v>1252</v>
      </c>
      <c r="I205" s="2" t="s">
        <v>1253</v>
      </c>
    </row>
    <row r="206" spans="1:9" ht="12.75">
      <c r="A206" s="1" t="s">
        <v>1254</v>
      </c>
      <c r="B206" s="1" t="s">
        <v>1255</v>
      </c>
      <c r="C206" s="1" t="s">
        <v>1256</v>
      </c>
      <c r="D206" s="1" t="s">
        <v>1160</v>
      </c>
      <c r="E206" s="2" t="s">
        <v>1160</v>
      </c>
      <c r="F206" s="2" t="s">
        <v>1161</v>
      </c>
      <c r="G206" s="2" t="s">
        <v>1257</v>
      </c>
      <c r="H206" s="2" t="s">
        <v>1258</v>
      </c>
      <c r="I206" s="2" t="s">
        <v>1259</v>
      </c>
    </row>
    <row r="207" spans="1:9" ht="12.75">
      <c r="A207" s="1" t="s">
        <v>1260</v>
      </c>
      <c r="B207" s="1" t="s">
        <v>1261</v>
      </c>
      <c r="C207" s="1" t="s">
        <v>1262</v>
      </c>
      <c r="D207" s="1" t="s">
        <v>1160</v>
      </c>
      <c r="E207" s="2" t="s">
        <v>1160</v>
      </c>
      <c r="F207" s="2" t="s">
        <v>1161</v>
      </c>
      <c r="G207" s="2" t="s">
        <v>1263</v>
      </c>
      <c r="H207" s="2" t="s">
        <v>1264</v>
      </c>
      <c r="I207" s="2" t="s">
        <v>1265</v>
      </c>
    </row>
    <row r="208" spans="1:9" ht="12.75">
      <c r="A208" s="1" t="s">
        <v>1266</v>
      </c>
      <c r="B208" s="1" t="s">
        <v>1267</v>
      </c>
      <c r="C208" s="1" t="s">
        <v>1268</v>
      </c>
      <c r="D208" s="1" t="s">
        <v>1160</v>
      </c>
      <c r="E208" s="2" t="e">
        <v>#N/A</v>
      </c>
      <c r="F208" s="2" t="e">
        <v>#N/A</v>
      </c>
      <c r="G208" s="2">
        <v>0</v>
      </c>
      <c r="H208" s="2" t="e">
        <v>#N/A</v>
      </c>
      <c r="I208" s="2">
        <v>0</v>
      </c>
    </row>
    <row r="209" spans="1:9" ht="12.75">
      <c r="A209" s="1" t="s">
        <v>1269</v>
      </c>
      <c r="B209" s="1" t="s">
        <v>1270</v>
      </c>
      <c r="C209" s="1" t="s">
        <v>1271</v>
      </c>
      <c r="D209" s="1" t="s">
        <v>1160</v>
      </c>
      <c r="E209" s="2" t="s">
        <v>1160</v>
      </c>
      <c r="F209" s="2" t="s">
        <v>1161</v>
      </c>
      <c r="G209" s="2" t="s">
        <v>1272</v>
      </c>
      <c r="H209" s="2" t="s">
        <v>1273</v>
      </c>
      <c r="I209" s="2" t="s">
        <v>1265</v>
      </c>
    </row>
    <row r="210" spans="1:9" ht="12.75">
      <c r="A210" s="1" t="s">
        <v>1274</v>
      </c>
      <c r="B210" s="1" t="s">
        <v>1275</v>
      </c>
      <c r="C210" s="1" t="s">
        <v>1276</v>
      </c>
      <c r="D210" s="1" t="s">
        <v>1160</v>
      </c>
      <c r="E210" s="2" t="s">
        <v>1160</v>
      </c>
      <c r="F210" s="2" t="s">
        <v>1161</v>
      </c>
      <c r="G210" s="2" t="s">
        <v>1277</v>
      </c>
      <c r="H210" s="2" t="s">
        <v>1278</v>
      </c>
      <c r="I210" s="2" t="s">
        <v>1279</v>
      </c>
    </row>
    <row r="211" spans="1:9" ht="12.75">
      <c r="A211" s="1" t="s">
        <v>1280</v>
      </c>
      <c r="B211" s="1" t="s">
        <v>1281</v>
      </c>
      <c r="C211" s="1" t="s">
        <v>1282</v>
      </c>
      <c r="D211" s="1" t="s">
        <v>1160</v>
      </c>
      <c r="E211" s="2" t="s">
        <v>1160</v>
      </c>
      <c r="F211" s="2" t="s">
        <v>1161</v>
      </c>
      <c r="G211" s="2" t="s">
        <v>1283</v>
      </c>
      <c r="H211" s="2" t="s">
        <v>1284</v>
      </c>
      <c r="I211" s="2" t="s">
        <v>1285</v>
      </c>
    </row>
    <row r="212" spans="1:9" ht="12.75">
      <c r="A212" s="1" t="s">
        <v>1286</v>
      </c>
      <c r="B212" s="1" t="s">
        <v>1287</v>
      </c>
      <c r="C212" s="1" t="e">
        <v>#N/A</v>
      </c>
      <c r="D212" s="1" t="e">
        <v>#N/A</v>
      </c>
      <c r="E212" s="2" t="e">
        <v>#N/A</v>
      </c>
      <c r="F212" s="2" t="e">
        <v>#N/A</v>
      </c>
      <c r="G212" s="2" t="e">
        <v>#N/A</v>
      </c>
      <c r="H212" s="2" t="e">
        <v>#N/A</v>
      </c>
      <c r="I212" s="2" t="e">
        <v>#N/A</v>
      </c>
    </row>
    <row r="213" spans="1:9" ht="12.75">
      <c r="A213" s="1" t="s">
        <v>1288</v>
      </c>
      <c r="B213" s="1" t="s">
        <v>1289</v>
      </c>
      <c r="C213" s="1" t="s">
        <v>1290</v>
      </c>
      <c r="D213" s="1" t="s">
        <v>1291</v>
      </c>
      <c r="E213" s="2" t="s">
        <v>1292</v>
      </c>
      <c r="F213" s="2" t="s">
        <v>1293</v>
      </c>
      <c r="G213" s="2" t="s">
        <v>1294</v>
      </c>
      <c r="H213" s="2" t="s">
        <v>1295</v>
      </c>
      <c r="I213" s="2" t="s">
        <v>1296</v>
      </c>
    </row>
    <row r="214" spans="1:9" ht="12.75">
      <c r="A214" s="1" t="s">
        <v>1297</v>
      </c>
      <c r="B214" s="1" t="s">
        <v>1298</v>
      </c>
      <c r="C214" s="1" t="s">
        <v>1299</v>
      </c>
      <c r="D214" s="1" t="s">
        <v>1291</v>
      </c>
      <c r="E214" s="2" t="s">
        <v>1292</v>
      </c>
      <c r="F214" s="2" t="s">
        <v>1293</v>
      </c>
      <c r="G214" s="2" t="s">
        <v>1300</v>
      </c>
      <c r="H214" s="2" t="s">
        <v>1301</v>
      </c>
      <c r="I214" s="2" t="s">
        <v>1302</v>
      </c>
    </row>
    <row r="215" spans="1:9" ht="12.75">
      <c r="A215" s="1" t="s">
        <v>1303</v>
      </c>
      <c r="B215" s="1" t="s">
        <v>1304</v>
      </c>
      <c r="C215" s="1" t="s">
        <v>1305</v>
      </c>
      <c r="D215" s="1" t="s">
        <v>1291</v>
      </c>
      <c r="E215" s="2" t="e">
        <v>#N/A</v>
      </c>
      <c r="F215" s="2" t="e">
        <v>#N/A</v>
      </c>
      <c r="G215" s="2">
        <v>0</v>
      </c>
      <c r="H215" s="2" t="e">
        <v>#N/A</v>
      </c>
      <c r="I215" s="2">
        <v>0</v>
      </c>
    </row>
    <row r="216" spans="1:9" ht="12.75">
      <c r="A216" s="1" t="s">
        <v>1306</v>
      </c>
      <c r="B216" s="1" t="s">
        <v>1307</v>
      </c>
      <c r="C216" s="1" t="s">
        <v>1308</v>
      </c>
      <c r="D216" s="1" t="s">
        <v>1291</v>
      </c>
      <c r="E216" s="2" t="s">
        <v>1292</v>
      </c>
      <c r="F216" s="2" t="s">
        <v>1293</v>
      </c>
      <c r="G216" s="2" t="s">
        <v>1309</v>
      </c>
      <c r="H216" s="2" t="s">
        <v>1310</v>
      </c>
      <c r="I216" s="2" t="s">
        <v>1306</v>
      </c>
    </row>
    <row r="217" spans="1:9" ht="12.75">
      <c r="A217" s="1" t="s">
        <v>1311</v>
      </c>
      <c r="B217" s="1" t="s">
        <v>1312</v>
      </c>
      <c r="C217" s="1" t="s">
        <v>1313</v>
      </c>
      <c r="D217" s="1" t="s">
        <v>1291</v>
      </c>
      <c r="E217" s="2" t="e">
        <v>#N/A</v>
      </c>
      <c r="F217" s="2" t="e">
        <v>#N/A</v>
      </c>
      <c r="G217" s="2">
        <v>0</v>
      </c>
      <c r="H217" s="2" t="e">
        <v>#N/A</v>
      </c>
      <c r="I217" s="2">
        <v>0</v>
      </c>
    </row>
    <row r="218" spans="1:9" ht="12.75">
      <c r="A218" s="1" t="s">
        <v>1314</v>
      </c>
      <c r="B218" s="1" t="s">
        <v>1315</v>
      </c>
      <c r="C218" s="1" t="s">
        <v>1316</v>
      </c>
      <c r="D218" s="1" t="s">
        <v>1291</v>
      </c>
      <c r="E218" s="2" t="s">
        <v>1292</v>
      </c>
      <c r="F218" s="2" t="s">
        <v>1293</v>
      </c>
      <c r="G218" s="2" t="s">
        <v>1317</v>
      </c>
      <c r="H218" s="2" t="s">
        <v>1318</v>
      </c>
      <c r="I218" s="2" t="s">
        <v>1319</v>
      </c>
    </row>
    <row r="219" spans="1:9" ht="12.75">
      <c r="A219" s="1" t="s">
        <v>1320</v>
      </c>
      <c r="B219" s="1" t="s">
        <v>1162</v>
      </c>
      <c r="C219" s="1" t="s">
        <v>1321</v>
      </c>
      <c r="D219" s="1" t="s">
        <v>1291</v>
      </c>
      <c r="E219" s="2" t="s">
        <v>1292</v>
      </c>
      <c r="F219" s="2" t="s">
        <v>1293</v>
      </c>
      <c r="G219" s="2" t="s">
        <v>1322</v>
      </c>
      <c r="H219" s="2" t="s">
        <v>1323</v>
      </c>
      <c r="I219" s="2" t="s">
        <v>1320</v>
      </c>
    </row>
    <row r="220" spans="1:9" ht="12.75">
      <c r="A220" s="1" t="s">
        <v>1324</v>
      </c>
      <c r="B220" s="1" t="s">
        <v>1168</v>
      </c>
      <c r="C220" s="1" t="s">
        <v>1325</v>
      </c>
      <c r="D220" s="1" t="s">
        <v>1291</v>
      </c>
      <c r="E220" s="2" t="s">
        <v>1292</v>
      </c>
      <c r="F220" s="2" t="s">
        <v>1293</v>
      </c>
      <c r="G220" s="2" t="s">
        <v>1326</v>
      </c>
      <c r="H220" s="2" t="s">
        <v>1327</v>
      </c>
      <c r="I220" s="2" t="s">
        <v>1324</v>
      </c>
    </row>
    <row r="221" spans="1:9" ht="12.75">
      <c r="A221" s="1" t="s">
        <v>1328</v>
      </c>
      <c r="B221" s="1" t="s">
        <v>1172</v>
      </c>
      <c r="C221" s="1" t="s">
        <v>1329</v>
      </c>
      <c r="D221" s="1" t="s">
        <v>1291</v>
      </c>
      <c r="E221" s="2" t="s">
        <v>1292</v>
      </c>
      <c r="F221" s="2" t="s">
        <v>1293</v>
      </c>
      <c r="G221" s="2" t="s">
        <v>1330</v>
      </c>
      <c r="H221" s="2" t="s">
        <v>1331</v>
      </c>
      <c r="I221" s="2" t="s">
        <v>1328</v>
      </c>
    </row>
    <row r="222" spans="1:9" ht="12.75">
      <c r="A222" s="1" t="s">
        <v>1332</v>
      </c>
      <c r="B222" s="1" t="s">
        <v>1176</v>
      </c>
      <c r="C222" s="1" t="s">
        <v>1333</v>
      </c>
      <c r="D222" s="1" t="s">
        <v>1291</v>
      </c>
      <c r="E222" s="2" t="s">
        <v>1292</v>
      </c>
      <c r="F222" s="2" t="s">
        <v>1293</v>
      </c>
      <c r="G222" s="2" t="s">
        <v>1334</v>
      </c>
      <c r="H222" s="2" t="s">
        <v>1335</v>
      </c>
      <c r="I222" s="2" t="s">
        <v>1332</v>
      </c>
    </row>
    <row r="223" spans="1:9" ht="12.75">
      <c r="A223" s="1" t="s">
        <v>1336</v>
      </c>
      <c r="B223" s="1" t="s">
        <v>1180</v>
      </c>
      <c r="C223" s="1" t="s">
        <v>1337</v>
      </c>
      <c r="D223" s="1" t="s">
        <v>1291</v>
      </c>
      <c r="E223" s="2" t="s">
        <v>1292</v>
      </c>
      <c r="F223" s="2" t="s">
        <v>1293</v>
      </c>
      <c r="G223" s="2" t="s">
        <v>1338</v>
      </c>
      <c r="H223" s="2" t="s">
        <v>1339</v>
      </c>
      <c r="I223" s="2" t="s">
        <v>1336</v>
      </c>
    </row>
    <row r="224" spans="1:9" ht="12.75">
      <c r="A224" s="1" t="s">
        <v>1340</v>
      </c>
      <c r="B224" s="1" t="s">
        <v>1185</v>
      </c>
      <c r="C224" s="1" t="s">
        <v>1341</v>
      </c>
      <c r="D224" s="1" t="s">
        <v>1291</v>
      </c>
      <c r="E224" s="2" t="s">
        <v>1292</v>
      </c>
      <c r="F224" s="2" t="s">
        <v>1293</v>
      </c>
      <c r="G224" s="2" t="s">
        <v>1342</v>
      </c>
      <c r="H224" s="2" t="s">
        <v>1343</v>
      </c>
      <c r="I224" s="2" t="s">
        <v>1340</v>
      </c>
    </row>
    <row r="225" spans="1:9" ht="12.75">
      <c r="A225" s="1" t="s">
        <v>1344</v>
      </c>
      <c r="B225" s="1" t="s">
        <v>1191</v>
      </c>
      <c r="C225" s="1" t="s">
        <v>1345</v>
      </c>
      <c r="D225" s="1" t="s">
        <v>1291</v>
      </c>
      <c r="E225" s="2" t="e">
        <v>#N/A</v>
      </c>
      <c r="F225" s="2" t="e">
        <v>#N/A</v>
      </c>
      <c r="G225" s="2">
        <v>0</v>
      </c>
      <c r="H225" s="2" t="e">
        <v>#N/A</v>
      </c>
      <c r="I225" s="2">
        <v>0</v>
      </c>
    </row>
    <row r="226" spans="1:9" ht="12.75">
      <c r="A226" s="1" t="s">
        <v>1346</v>
      </c>
      <c r="B226" s="1" t="s">
        <v>1197</v>
      </c>
      <c r="C226" s="1" t="s">
        <v>1347</v>
      </c>
      <c r="D226" s="1" t="s">
        <v>1291</v>
      </c>
      <c r="E226" s="2" t="s">
        <v>1292</v>
      </c>
      <c r="F226" s="2" t="s">
        <v>1293</v>
      </c>
      <c r="G226" s="2" t="s">
        <v>1348</v>
      </c>
      <c r="H226" s="2" t="s">
        <v>1349</v>
      </c>
      <c r="I226" s="2" t="s">
        <v>1350</v>
      </c>
    </row>
    <row r="227" spans="1:9" ht="12.75">
      <c r="A227" s="1" t="s">
        <v>1351</v>
      </c>
      <c r="B227" s="1" t="s">
        <v>1233</v>
      </c>
      <c r="C227" s="1" t="s">
        <v>1352</v>
      </c>
      <c r="D227" s="1" t="s">
        <v>1291</v>
      </c>
      <c r="E227" s="2" t="s">
        <v>1292</v>
      </c>
      <c r="F227" s="2" t="s">
        <v>1293</v>
      </c>
      <c r="G227" s="2" t="s">
        <v>1353</v>
      </c>
      <c r="H227" s="2" t="s">
        <v>1354</v>
      </c>
      <c r="I227" s="2" t="s">
        <v>1355</v>
      </c>
    </row>
    <row r="228" spans="1:9" ht="12.75">
      <c r="A228" s="1" t="s">
        <v>1356</v>
      </c>
      <c r="B228" s="1" t="s">
        <v>1239</v>
      </c>
      <c r="C228" s="1" t="s">
        <v>1357</v>
      </c>
      <c r="D228" s="1" t="s">
        <v>1291</v>
      </c>
      <c r="E228" s="2" t="s">
        <v>1292</v>
      </c>
      <c r="F228" s="2" t="s">
        <v>1293</v>
      </c>
      <c r="G228" s="2" t="s">
        <v>1358</v>
      </c>
      <c r="H228" s="2" t="s">
        <v>1359</v>
      </c>
      <c r="I228" s="2" t="s">
        <v>1360</v>
      </c>
    </row>
    <row r="229" spans="1:9" ht="12.75">
      <c r="A229" s="1" t="s">
        <v>1361</v>
      </c>
      <c r="B229" s="1" t="s">
        <v>1245</v>
      </c>
      <c r="C229" s="1" t="s">
        <v>1362</v>
      </c>
      <c r="D229" s="1" t="s">
        <v>1291</v>
      </c>
      <c r="E229" s="2" t="s">
        <v>1292</v>
      </c>
      <c r="F229" s="2" t="s">
        <v>1293</v>
      </c>
      <c r="G229" s="2" t="s">
        <v>1363</v>
      </c>
      <c r="H229" s="2" t="s">
        <v>1364</v>
      </c>
      <c r="I229" s="2" t="s">
        <v>1365</v>
      </c>
    </row>
    <row r="230" spans="1:9" ht="12.75">
      <c r="A230" s="1" t="s">
        <v>1366</v>
      </c>
      <c r="B230" s="1" t="s">
        <v>1367</v>
      </c>
      <c r="C230" s="1" t="s">
        <v>1368</v>
      </c>
      <c r="D230" s="1" t="s">
        <v>1291</v>
      </c>
      <c r="E230" s="2" t="s">
        <v>1292</v>
      </c>
      <c r="F230" s="2" t="s">
        <v>1293</v>
      </c>
      <c r="G230" s="2" t="s">
        <v>1369</v>
      </c>
      <c r="H230" s="2" t="s">
        <v>1370</v>
      </c>
      <c r="I230" s="2" t="s">
        <v>1371</v>
      </c>
    </row>
    <row r="231" spans="1:9" ht="12.75">
      <c r="A231" s="1" t="s">
        <v>1372</v>
      </c>
      <c r="B231" s="1" t="s">
        <v>1373</v>
      </c>
      <c r="C231" s="1" t="s">
        <v>1374</v>
      </c>
      <c r="D231" s="1" t="s">
        <v>1291</v>
      </c>
      <c r="E231" s="2" t="s">
        <v>1292</v>
      </c>
      <c r="F231" s="2" t="s">
        <v>1293</v>
      </c>
      <c r="G231" s="2" t="s">
        <v>1375</v>
      </c>
      <c r="H231" s="2" t="s">
        <v>1376</v>
      </c>
      <c r="I231" s="2" t="s">
        <v>1377</v>
      </c>
    </row>
    <row r="232" spans="1:9" ht="12.75">
      <c r="A232" s="1" t="s">
        <v>1378</v>
      </c>
      <c r="B232" s="1" t="s">
        <v>1379</v>
      </c>
      <c r="C232" s="1" t="s">
        <v>1380</v>
      </c>
      <c r="D232" s="1" t="s">
        <v>1291</v>
      </c>
      <c r="E232" s="2" t="s">
        <v>1292</v>
      </c>
      <c r="F232" s="2" t="s">
        <v>1293</v>
      </c>
      <c r="G232" s="2" t="s">
        <v>1375</v>
      </c>
      <c r="H232" s="2" t="s">
        <v>1376</v>
      </c>
      <c r="I232" s="2" t="s">
        <v>1377</v>
      </c>
    </row>
    <row r="233" spans="1:9" ht="12.75">
      <c r="A233" s="1" t="s">
        <v>1381</v>
      </c>
      <c r="B233" s="1" t="s">
        <v>1382</v>
      </c>
      <c r="C233" s="1" t="e">
        <v>#N/A</v>
      </c>
      <c r="D233" s="1" t="e">
        <v>#N/A</v>
      </c>
      <c r="E233" s="2" t="e">
        <v>#N/A</v>
      </c>
      <c r="F233" s="2" t="e">
        <v>#N/A</v>
      </c>
      <c r="G233" s="2" t="e">
        <v>#N/A</v>
      </c>
      <c r="H233" s="2" t="e">
        <v>#N/A</v>
      </c>
      <c r="I233" s="2" t="e">
        <v>#N/A</v>
      </c>
    </row>
    <row r="234" spans="1:9" ht="12.75">
      <c r="A234" s="1" t="s">
        <v>1383</v>
      </c>
      <c r="B234" s="1" t="s">
        <v>1384</v>
      </c>
      <c r="C234" s="1" t="s">
        <v>1385</v>
      </c>
      <c r="D234" s="1" t="s">
        <v>1292</v>
      </c>
      <c r="E234" s="2" t="e">
        <v>#N/A</v>
      </c>
      <c r="F234" s="2" t="e">
        <v>#N/A</v>
      </c>
      <c r="G234" s="2">
        <v>0</v>
      </c>
      <c r="H234" s="2" t="e">
        <v>#N/A</v>
      </c>
      <c r="I234" s="2">
        <v>0</v>
      </c>
    </row>
    <row r="235" spans="1:9" ht="12.75">
      <c r="A235" s="1" t="s">
        <v>1386</v>
      </c>
      <c r="B235" s="1" t="s">
        <v>1387</v>
      </c>
      <c r="C235" s="1" t="s">
        <v>1388</v>
      </c>
      <c r="D235" s="1" t="s">
        <v>1292</v>
      </c>
      <c r="E235" s="2" t="s">
        <v>1291</v>
      </c>
      <c r="F235" s="2" t="s">
        <v>1389</v>
      </c>
      <c r="G235" s="2" t="s">
        <v>1387</v>
      </c>
      <c r="H235" s="2" t="s">
        <v>1390</v>
      </c>
      <c r="I235" s="2" t="s">
        <v>1391</v>
      </c>
    </row>
    <row r="236" spans="1:9" ht="12.75">
      <c r="A236" s="1" t="s">
        <v>1392</v>
      </c>
      <c r="B236" s="1" t="s">
        <v>1393</v>
      </c>
      <c r="C236" s="1" t="s">
        <v>1394</v>
      </c>
      <c r="D236" s="1" t="s">
        <v>1292</v>
      </c>
      <c r="E236" s="2" t="s">
        <v>1291</v>
      </c>
      <c r="F236" s="2" t="s">
        <v>1389</v>
      </c>
      <c r="G236" s="2" t="s">
        <v>1393</v>
      </c>
      <c r="H236" s="2" t="s">
        <v>1395</v>
      </c>
      <c r="I236" s="2" t="s">
        <v>1396</v>
      </c>
    </row>
    <row r="237" spans="1:9" ht="12.75">
      <c r="A237" s="1" t="s">
        <v>1397</v>
      </c>
      <c r="B237" s="1" t="s">
        <v>1398</v>
      </c>
      <c r="C237" s="1" t="s">
        <v>1399</v>
      </c>
      <c r="D237" s="1" t="s">
        <v>1292</v>
      </c>
      <c r="E237" s="2" t="s">
        <v>1291</v>
      </c>
      <c r="F237" s="2" t="s">
        <v>1389</v>
      </c>
      <c r="G237" s="2" t="s">
        <v>1400</v>
      </c>
      <c r="H237" s="2" t="s">
        <v>1401</v>
      </c>
      <c r="I237" s="2" t="s">
        <v>1402</v>
      </c>
    </row>
    <row r="238" spans="1:9" ht="12.75">
      <c r="A238" s="1" t="s">
        <v>1403</v>
      </c>
      <c r="B238" s="1" t="s">
        <v>1404</v>
      </c>
      <c r="C238" s="1" t="s">
        <v>1405</v>
      </c>
      <c r="D238" s="1" t="s">
        <v>1292</v>
      </c>
      <c r="E238" s="2" t="e">
        <v>#N/A</v>
      </c>
      <c r="F238" s="2" t="e">
        <v>#N/A</v>
      </c>
      <c r="G238" s="2">
        <v>0</v>
      </c>
      <c r="H238" s="2" t="e">
        <v>#N/A</v>
      </c>
      <c r="I238" s="2">
        <v>0</v>
      </c>
    </row>
    <row r="239" spans="1:9" ht="12.75">
      <c r="A239" s="1" t="s">
        <v>1406</v>
      </c>
      <c r="B239" s="1" t="s">
        <v>1407</v>
      </c>
      <c r="C239" s="1" t="s">
        <v>1408</v>
      </c>
      <c r="D239" s="1" t="s">
        <v>1292</v>
      </c>
      <c r="E239" s="2" t="e">
        <v>#N/A</v>
      </c>
      <c r="F239" s="2" t="e">
        <v>#N/A</v>
      </c>
      <c r="G239" s="2">
        <v>0</v>
      </c>
      <c r="H239" s="2" t="e">
        <v>#N/A</v>
      </c>
      <c r="I239" s="2">
        <v>0</v>
      </c>
    </row>
    <row r="240" spans="1:9" ht="12.75">
      <c r="A240" s="1" t="s">
        <v>1409</v>
      </c>
      <c r="B240" s="1" t="s">
        <v>1410</v>
      </c>
      <c r="C240" s="1" t="s">
        <v>1411</v>
      </c>
      <c r="D240" s="1" t="s">
        <v>1292</v>
      </c>
      <c r="E240" s="2" t="s">
        <v>1291</v>
      </c>
      <c r="F240" s="2" t="s">
        <v>1389</v>
      </c>
      <c r="G240" s="2" t="s">
        <v>1398</v>
      </c>
      <c r="H240" s="2" t="s">
        <v>1412</v>
      </c>
      <c r="I240" s="2" t="s">
        <v>1413</v>
      </c>
    </row>
    <row r="241" spans="1:9" ht="12.75">
      <c r="A241" s="1" t="s">
        <v>1414</v>
      </c>
      <c r="B241" s="1" t="s">
        <v>1415</v>
      </c>
      <c r="C241" s="1" t="s">
        <v>1416</v>
      </c>
      <c r="D241" s="1" t="s">
        <v>1292</v>
      </c>
      <c r="E241" s="2" t="s">
        <v>1291</v>
      </c>
      <c r="F241" s="2" t="s">
        <v>1389</v>
      </c>
      <c r="G241" s="2" t="s">
        <v>1417</v>
      </c>
      <c r="H241" s="2" t="s">
        <v>1418</v>
      </c>
      <c r="I241" s="2" t="s">
        <v>1419</v>
      </c>
    </row>
    <row r="242" spans="1:9" ht="12.75">
      <c r="A242" s="1" t="s">
        <v>1420</v>
      </c>
      <c r="B242" s="1" t="s">
        <v>1421</v>
      </c>
      <c r="C242" s="1" t="s">
        <v>1422</v>
      </c>
      <c r="D242" s="1" t="s">
        <v>1292</v>
      </c>
      <c r="E242" s="2" t="s">
        <v>1291</v>
      </c>
      <c r="F242" s="2" t="s">
        <v>1389</v>
      </c>
      <c r="G242" s="2" t="s">
        <v>1423</v>
      </c>
      <c r="H242" s="2" t="s">
        <v>1424</v>
      </c>
      <c r="I242" s="2" t="s">
        <v>1425</v>
      </c>
    </row>
    <row r="243" spans="1:9" ht="12.75">
      <c r="A243" s="1" t="s">
        <v>1426</v>
      </c>
      <c r="B243" s="1" t="s">
        <v>1427</v>
      </c>
      <c r="C243" s="1" t="e">
        <v>#N/A</v>
      </c>
      <c r="D243" s="1" t="e">
        <v>#N/A</v>
      </c>
      <c r="E243" s="2" t="e">
        <v>#N/A</v>
      </c>
      <c r="F243" s="2" t="e">
        <v>#N/A</v>
      </c>
      <c r="G243" s="2" t="e">
        <v>#N/A</v>
      </c>
      <c r="H243" s="2" t="e">
        <v>#N/A</v>
      </c>
      <c r="I243" s="2" t="e">
        <v>#N/A</v>
      </c>
    </row>
    <row r="244" spans="1:9" ht="12.75">
      <c r="A244" s="1" t="s">
        <v>1428</v>
      </c>
      <c r="B244" s="1" t="s">
        <v>1429</v>
      </c>
      <c r="C244" s="1" t="s">
        <v>1430</v>
      </c>
      <c r="D244" s="1" t="s">
        <v>1431</v>
      </c>
      <c r="E244" s="2" t="s">
        <v>459</v>
      </c>
      <c r="F244" s="2" t="s">
        <v>605</v>
      </c>
      <c r="G244" s="2" t="s">
        <v>707</v>
      </c>
      <c r="H244" s="2" t="s">
        <v>1432</v>
      </c>
      <c r="I244" s="2" t="s">
        <v>1433</v>
      </c>
    </row>
    <row r="245" spans="1:9" ht="12.75">
      <c r="A245" s="1" t="s">
        <v>1434</v>
      </c>
      <c r="B245" s="1" t="s">
        <v>1435</v>
      </c>
      <c r="C245" s="1" t="s">
        <v>1436</v>
      </c>
      <c r="D245" s="1" t="s">
        <v>1431</v>
      </c>
      <c r="E245" s="2" t="s">
        <v>459</v>
      </c>
      <c r="F245" s="2" t="s">
        <v>605</v>
      </c>
      <c r="G245" s="2" t="s">
        <v>707</v>
      </c>
      <c r="H245" s="2" t="s">
        <v>1432</v>
      </c>
      <c r="I245" s="2" t="s">
        <v>1433</v>
      </c>
    </row>
    <row r="246" spans="1:9" ht="12.75">
      <c r="A246" s="1" t="s">
        <v>1437</v>
      </c>
      <c r="B246" s="1" t="s">
        <v>1438</v>
      </c>
      <c r="C246" s="1" t="s">
        <v>1439</v>
      </c>
      <c r="D246" s="1" t="s">
        <v>1431</v>
      </c>
      <c r="E246" s="2" t="e">
        <v>#N/A</v>
      </c>
      <c r="F246" s="2" t="e">
        <v>#N/A</v>
      </c>
      <c r="G246" s="2">
        <v>0</v>
      </c>
      <c r="H246" s="2" t="e">
        <v>#N/A</v>
      </c>
      <c r="I246" s="2">
        <v>0</v>
      </c>
    </row>
    <row r="247" spans="1:9" ht="12.75">
      <c r="A247" s="1" t="s">
        <v>1440</v>
      </c>
      <c r="B247" s="1" t="s">
        <v>1441</v>
      </c>
      <c r="C247" s="1" t="s">
        <v>1442</v>
      </c>
      <c r="D247" s="1" t="s">
        <v>1431</v>
      </c>
      <c r="E247" s="2" t="e">
        <v>#N/A</v>
      </c>
      <c r="F247" s="2" t="e">
        <v>#N/A</v>
      </c>
      <c r="G247" s="2">
        <v>0</v>
      </c>
      <c r="H247" s="2" t="e">
        <v>#N/A</v>
      </c>
      <c r="I247" s="2">
        <v>0</v>
      </c>
    </row>
    <row r="248" spans="1:9" ht="12.75">
      <c r="A248" s="1" t="s">
        <v>1443</v>
      </c>
      <c r="B248" s="1" t="s">
        <v>1444</v>
      </c>
      <c r="C248" s="1" t="s">
        <v>1445</v>
      </c>
      <c r="D248" s="1" t="s">
        <v>1431</v>
      </c>
      <c r="E248" s="2" t="s">
        <v>1074</v>
      </c>
      <c r="F248" s="2" t="s">
        <v>1075</v>
      </c>
      <c r="G248" s="2" t="s">
        <v>1446</v>
      </c>
      <c r="H248" s="2" t="s">
        <v>1447</v>
      </c>
      <c r="I248" s="2" t="s">
        <v>1448</v>
      </c>
    </row>
    <row r="249" spans="1:9" ht="12.75">
      <c r="A249" s="1" t="s">
        <v>1449</v>
      </c>
      <c r="B249" s="1" t="s">
        <v>1450</v>
      </c>
      <c r="C249" s="1" t="s">
        <v>1451</v>
      </c>
      <c r="D249" s="1" t="s">
        <v>1431</v>
      </c>
      <c r="E249" s="2" t="s">
        <v>459</v>
      </c>
      <c r="F249" s="2" t="s">
        <v>605</v>
      </c>
      <c r="G249" s="2" t="s">
        <v>1452</v>
      </c>
      <c r="H249" s="2" t="s">
        <v>1453</v>
      </c>
      <c r="I249" s="2" t="s">
        <v>1454</v>
      </c>
    </row>
    <row r="250" spans="1:9" ht="12.75">
      <c r="A250" s="1" t="s">
        <v>1455</v>
      </c>
      <c r="B250" s="1" t="s">
        <v>1294</v>
      </c>
      <c r="C250" s="1" t="s">
        <v>1456</v>
      </c>
      <c r="D250" s="1" t="s">
        <v>1431</v>
      </c>
      <c r="E250" s="2" t="s">
        <v>1074</v>
      </c>
      <c r="F250" s="2" t="s">
        <v>1075</v>
      </c>
      <c r="G250" s="2" t="s">
        <v>1457</v>
      </c>
      <c r="H250" s="2" t="s">
        <v>1458</v>
      </c>
      <c r="I250" s="2" t="s">
        <v>1459</v>
      </c>
    </row>
    <row r="251" spans="1:9" ht="12.75">
      <c r="A251" s="1" t="s">
        <v>1460</v>
      </c>
      <c r="B251" s="1" t="s">
        <v>1300</v>
      </c>
      <c r="C251" s="1" t="s">
        <v>1461</v>
      </c>
      <c r="D251" s="1" t="s">
        <v>1431</v>
      </c>
      <c r="E251" s="2" t="s">
        <v>1074</v>
      </c>
      <c r="F251" s="2" t="s">
        <v>1075</v>
      </c>
      <c r="G251" s="2" t="s">
        <v>1457</v>
      </c>
      <c r="H251" s="2" t="s">
        <v>1458</v>
      </c>
      <c r="I251" s="2" t="s">
        <v>1459</v>
      </c>
    </row>
    <row r="252" spans="1:9" ht="12.75">
      <c r="A252" s="1" t="s">
        <v>1462</v>
      </c>
      <c r="B252" s="1" t="s">
        <v>1463</v>
      </c>
      <c r="C252" s="1" t="s">
        <v>1464</v>
      </c>
      <c r="D252" s="1" t="s">
        <v>1431</v>
      </c>
      <c r="E252" s="2" t="s">
        <v>1074</v>
      </c>
      <c r="F252" s="2" t="s">
        <v>1075</v>
      </c>
      <c r="G252" s="2" t="s">
        <v>1457</v>
      </c>
      <c r="H252" s="2" t="s">
        <v>1458</v>
      </c>
      <c r="I252" s="2" t="s">
        <v>1459</v>
      </c>
    </row>
    <row r="253" spans="1:9" ht="12.75">
      <c r="A253" s="1" t="s">
        <v>1465</v>
      </c>
      <c r="B253" s="1" t="s">
        <v>1322</v>
      </c>
      <c r="C253" s="1" t="s">
        <v>1466</v>
      </c>
      <c r="D253" s="1" t="s">
        <v>1431</v>
      </c>
      <c r="E253" s="2" t="e">
        <v>#N/A</v>
      </c>
      <c r="F253" s="2" t="e">
        <v>#N/A</v>
      </c>
      <c r="G253" s="2">
        <v>0</v>
      </c>
      <c r="H253" s="2" t="e">
        <v>#N/A</v>
      </c>
      <c r="I253" s="2">
        <v>0</v>
      </c>
    </row>
    <row r="254" spans="1:9" ht="12.75">
      <c r="A254" s="1" t="s">
        <v>1467</v>
      </c>
      <c r="B254" s="1" t="s">
        <v>1468</v>
      </c>
      <c r="C254" s="1" t="s">
        <v>1469</v>
      </c>
      <c r="D254" s="1" t="s">
        <v>1431</v>
      </c>
      <c r="E254" s="2" t="s">
        <v>1292</v>
      </c>
      <c r="F254" s="2" t="s">
        <v>1293</v>
      </c>
      <c r="G254" s="2" t="s">
        <v>1470</v>
      </c>
      <c r="H254" s="2" t="s">
        <v>1471</v>
      </c>
      <c r="I254" s="2" t="s">
        <v>1472</v>
      </c>
    </row>
    <row r="255" spans="1:9" ht="12.75">
      <c r="A255" s="1" t="s">
        <v>1473</v>
      </c>
      <c r="B255" s="1" t="s">
        <v>1474</v>
      </c>
      <c r="C255" s="1" t="s">
        <v>1475</v>
      </c>
      <c r="D255" s="1" t="s">
        <v>1431</v>
      </c>
      <c r="E255" s="2" t="e">
        <v>#N/A</v>
      </c>
      <c r="F255" s="2" t="e">
        <v>#N/A</v>
      </c>
      <c r="G255" s="2">
        <v>0</v>
      </c>
      <c r="H255" s="2" t="e">
        <v>#N/A</v>
      </c>
      <c r="I255" s="2">
        <v>0</v>
      </c>
    </row>
    <row r="256" spans="1:9" ht="12.75">
      <c r="A256" s="1" t="s">
        <v>1476</v>
      </c>
      <c r="B256" s="1" t="s">
        <v>1477</v>
      </c>
      <c r="C256" s="1" t="s">
        <v>1478</v>
      </c>
      <c r="D256" s="1" t="s">
        <v>1431</v>
      </c>
      <c r="E256" s="2" t="s">
        <v>1292</v>
      </c>
      <c r="F256" s="2" t="s">
        <v>1293</v>
      </c>
      <c r="G256" s="2" t="s">
        <v>1479</v>
      </c>
      <c r="H256" s="2" t="s">
        <v>1480</v>
      </c>
      <c r="I256" s="2" t="s">
        <v>1481</v>
      </c>
    </row>
    <row r="257" spans="1:9" ht="12.75">
      <c r="A257" s="1" t="s">
        <v>1482</v>
      </c>
      <c r="B257" s="1" t="s">
        <v>1483</v>
      </c>
      <c r="C257" s="1" t="s">
        <v>1484</v>
      </c>
      <c r="D257" s="1" t="s">
        <v>1431</v>
      </c>
      <c r="E257" s="2" t="e">
        <v>#N/A</v>
      </c>
      <c r="F257" s="2" t="e">
        <v>#N/A</v>
      </c>
      <c r="G257" s="2">
        <v>0</v>
      </c>
      <c r="H257" s="2" t="e">
        <v>#N/A</v>
      </c>
      <c r="I257" s="2">
        <v>0</v>
      </c>
    </row>
    <row r="258" spans="1:9" ht="12.75">
      <c r="A258" s="1" t="s">
        <v>1485</v>
      </c>
      <c r="B258" s="1" t="s">
        <v>1342</v>
      </c>
      <c r="C258" s="1" t="s">
        <v>1486</v>
      </c>
      <c r="D258" s="1" t="s">
        <v>1431</v>
      </c>
      <c r="E258" s="2" t="s">
        <v>1487</v>
      </c>
      <c r="F258" s="2" t="s">
        <v>1488</v>
      </c>
      <c r="G258" s="2" t="s">
        <v>1489</v>
      </c>
      <c r="H258" s="2" t="s">
        <v>1490</v>
      </c>
      <c r="I258" s="2" t="s">
        <v>1491</v>
      </c>
    </row>
    <row r="259" spans="1:9" ht="12.75">
      <c r="A259" s="1" t="s">
        <v>1485</v>
      </c>
      <c r="B259" s="1" t="s">
        <v>1492</v>
      </c>
      <c r="C259" s="1" t="s">
        <v>1493</v>
      </c>
      <c r="D259" s="1" t="s">
        <v>1431</v>
      </c>
      <c r="E259" s="2" t="s">
        <v>1487</v>
      </c>
      <c r="F259" s="2" t="s">
        <v>1488</v>
      </c>
      <c r="G259" s="2" t="s">
        <v>1489</v>
      </c>
      <c r="H259" s="2" t="s">
        <v>1490</v>
      </c>
      <c r="I259" s="2" t="s">
        <v>1491</v>
      </c>
    </row>
    <row r="260" spans="1:9" ht="12.75">
      <c r="A260" s="1" t="s">
        <v>1494</v>
      </c>
      <c r="B260" s="1" t="s">
        <v>1353</v>
      </c>
      <c r="C260" s="1" t="s">
        <v>1495</v>
      </c>
      <c r="D260" s="1" t="s">
        <v>1431</v>
      </c>
      <c r="E260" s="2" t="s">
        <v>1487</v>
      </c>
      <c r="F260" s="2" t="s">
        <v>1488</v>
      </c>
      <c r="G260" s="2" t="s">
        <v>1496</v>
      </c>
      <c r="H260" s="2" t="s">
        <v>1497</v>
      </c>
      <c r="I260" s="2" t="s">
        <v>1498</v>
      </c>
    </row>
    <row r="261" spans="1:9" ht="12.75">
      <c r="A261" s="1" t="s">
        <v>1499</v>
      </c>
      <c r="B261" s="1" t="s">
        <v>1500</v>
      </c>
      <c r="C261" s="1" t="s">
        <v>1501</v>
      </c>
      <c r="D261" s="1" t="s">
        <v>1431</v>
      </c>
      <c r="E261" s="2" t="s">
        <v>1487</v>
      </c>
      <c r="F261" s="2" t="s">
        <v>1488</v>
      </c>
      <c r="G261" s="2" t="s">
        <v>1502</v>
      </c>
      <c r="H261" s="2" t="s">
        <v>1503</v>
      </c>
      <c r="I261" s="2" t="s">
        <v>1504</v>
      </c>
    </row>
    <row r="262" spans="1:9" ht="12.75">
      <c r="A262" s="1" t="s">
        <v>1505</v>
      </c>
      <c r="B262" s="1" t="s">
        <v>1506</v>
      </c>
      <c r="C262" s="1" t="s">
        <v>1507</v>
      </c>
      <c r="D262" s="1" t="s">
        <v>1431</v>
      </c>
      <c r="E262" s="2" t="s">
        <v>1074</v>
      </c>
      <c r="F262" s="2" t="s">
        <v>1075</v>
      </c>
      <c r="G262" s="2" t="s">
        <v>1508</v>
      </c>
      <c r="H262" s="2" t="s">
        <v>1509</v>
      </c>
      <c r="I262" s="2" t="s">
        <v>1510</v>
      </c>
    </row>
    <row r="263" spans="1:9" ht="12.75">
      <c r="A263" s="1" t="s">
        <v>1511</v>
      </c>
      <c r="B263" s="1" t="s">
        <v>1512</v>
      </c>
      <c r="C263" s="1" t="e">
        <v>#N/A</v>
      </c>
      <c r="D263" s="1" t="e">
        <v>#N/A</v>
      </c>
      <c r="E263" s="2" t="e">
        <v>#N/A</v>
      </c>
      <c r="F263" s="2" t="e">
        <v>#N/A</v>
      </c>
      <c r="G263" s="2" t="e">
        <v>#N/A</v>
      </c>
      <c r="H263" s="2" t="e">
        <v>#N/A</v>
      </c>
      <c r="I263" s="2" t="e">
        <v>#N/A</v>
      </c>
    </row>
    <row r="264" spans="1:9" ht="12.75">
      <c r="A264" s="1" t="s">
        <v>1513</v>
      </c>
      <c r="B264" s="1" t="s">
        <v>1369</v>
      </c>
      <c r="C264" s="1" t="s">
        <v>1514</v>
      </c>
      <c r="D264" s="1" t="s">
        <v>1487</v>
      </c>
      <c r="E264" s="2" t="s">
        <v>1431</v>
      </c>
      <c r="F264" s="2" t="s">
        <v>1515</v>
      </c>
      <c r="G264" s="2" t="s">
        <v>1516</v>
      </c>
      <c r="H264" s="2" t="s">
        <v>1517</v>
      </c>
      <c r="I264" s="2" t="s">
        <v>1518</v>
      </c>
    </row>
    <row r="265" spans="1:9" ht="12.75">
      <c r="A265" s="1" t="s">
        <v>1519</v>
      </c>
      <c r="B265" s="1" t="s">
        <v>1375</v>
      </c>
      <c r="C265" s="1" t="s">
        <v>1520</v>
      </c>
      <c r="D265" s="1" t="s">
        <v>1487</v>
      </c>
      <c r="E265" s="2" t="s">
        <v>1431</v>
      </c>
      <c r="F265" s="2" t="s">
        <v>1515</v>
      </c>
      <c r="G265" s="2" t="s">
        <v>1521</v>
      </c>
      <c r="H265" s="2" t="s">
        <v>1522</v>
      </c>
      <c r="I265" s="2" t="s">
        <v>1519</v>
      </c>
    </row>
    <row r="266" spans="1:9" ht="12.75">
      <c r="A266" s="1" t="s">
        <v>1523</v>
      </c>
      <c r="B266" s="1" t="s">
        <v>1470</v>
      </c>
      <c r="C266" s="1" t="s">
        <v>1524</v>
      </c>
      <c r="D266" s="1" t="s">
        <v>1487</v>
      </c>
      <c r="E266" s="2" t="e">
        <v>#N/A</v>
      </c>
      <c r="F266" s="2" t="e">
        <v>#N/A</v>
      </c>
      <c r="G266" s="2" t="s">
        <v>1525</v>
      </c>
      <c r="H266" s="2" t="e">
        <v>#N/A</v>
      </c>
      <c r="I266" s="2" t="s">
        <v>1526</v>
      </c>
    </row>
    <row r="267" spans="1:9" ht="12.75">
      <c r="A267" s="1" t="s">
        <v>1527</v>
      </c>
      <c r="B267" s="1" t="s">
        <v>1528</v>
      </c>
      <c r="C267" s="1" t="s">
        <v>1529</v>
      </c>
      <c r="D267" s="1" t="s">
        <v>1487</v>
      </c>
      <c r="E267" s="2" t="e">
        <v>#N/A</v>
      </c>
      <c r="F267" s="2" t="e">
        <v>#N/A</v>
      </c>
      <c r="G267" s="2">
        <v>0</v>
      </c>
      <c r="H267" s="2" t="e">
        <v>#N/A</v>
      </c>
      <c r="I267" s="2">
        <v>0</v>
      </c>
    </row>
    <row r="268" spans="1:9" ht="12.75">
      <c r="A268" s="1" t="s">
        <v>1530</v>
      </c>
      <c r="B268" s="1" t="s">
        <v>1531</v>
      </c>
      <c r="C268" s="1" t="s">
        <v>1532</v>
      </c>
      <c r="D268" s="1" t="s">
        <v>1487</v>
      </c>
      <c r="E268" s="2" t="s">
        <v>1431</v>
      </c>
      <c r="F268" s="2" t="s">
        <v>1515</v>
      </c>
      <c r="G268" s="2" t="s">
        <v>1533</v>
      </c>
      <c r="H268" s="2" t="s">
        <v>1534</v>
      </c>
      <c r="I268" s="2" t="s">
        <v>1535</v>
      </c>
    </row>
    <row r="269" spans="1:9" ht="12.75">
      <c r="A269" s="1" t="s">
        <v>1536</v>
      </c>
      <c r="B269" s="1" t="s">
        <v>1516</v>
      </c>
      <c r="C269" s="1" t="s">
        <v>1537</v>
      </c>
      <c r="D269" s="1" t="s">
        <v>1487</v>
      </c>
      <c r="E269" s="2" t="s">
        <v>1431</v>
      </c>
      <c r="F269" s="2" t="s">
        <v>1515</v>
      </c>
      <c r="G269" s="2" t="s">
        <v>1538</v>
      </c>
      <c r="H269" s="2" t="s">
        <v>1539</v>
      </c>
      <c r="I269" s="2" t="s">
        <v>1540</v>
      </c>
    </row>
    <row r="270" spans="1:9" ht="12.75">
      <c r="A270" s="1" t="s">
        <v>1540</v>
      </c>
      <c r="B270" s="1" t="s">
        <v>1521</v>
      </c>
      <c r="C270" s="1" t="s">
        <v>1541</v>
      </c>
      <c r="D270" s="1" t="s">
        <v>1487</v>
      </c>
      <c r="E270" s="2" t="s">
        <v>1431</v>
      </c>
      <c r="F270" s="2" t="s">
        <v>1515</v>
      </c>
      <c r="G270" s="2" t="s">
        <v>1542</v>
      </c>
      <c r="H270" s="2" t="s">
        <v>1543</v>
      </c>
      <c r="I270" s="2" t="s">
        <v>1540</v>
      </c>
    </row>
    <row r="271" spans="1:9" ht="12.75">
      <c r="A271" s="1" t="s">
        <v>1544</v>
      </c>
      <c r="B271" s="1" t="s">
        <v>1533</v>
      </c>
      <c r="C271" s="1" t="s">
        <v>1545</v>
      </c>
      <c r="D271" s="1" t="s">
        <v>1487</v>
      </c>
      <c r="E271" s="2" t="s">
        <v>1431</v>
      </c>
      <c r="F271" s="2" t="s">
        <v>1515</v>
      </c>
      <c r="G271" s="2" t="s">
        <v>1538</v>
      </c>
      <c r="H271" s="2" t="s">
        <v>1539</v>
      </c>
      <c r="I271" s="2" t="s">
        <v>1540</v>
      </c>
    </row>
    <row r="272" spans="1:9" ht="12.75">
      <c r="A272" s="1" t="s">
        <v>1546</v>
      </c>
      <c r="B272" s="1" t="s">
        <v>1547</v>
      </c>
      <c r="C272" s="1" t="s">
        <v>1548</v>
      </c>
      <c r="D272" s="1" t="s">
        <v>1487</v>
      </c>
      <c r="E272" s="2" t="s">
        <v>1431</v>
      </c>
      <c r="F272" s="2" t="s">
        <v>1515</v>
      </c>
      <c r="G272" s="2" t="s">
        <v>1549</v>
      </c>
      <c r="H272" s="2" t="s">
        <v>1550</v>
      </c>
      <c r="I272" s="2" t="s">
        <v>1551</v>
      </c>
    </row>
    <row r="273" spans="1:9" ht="12.75">
      <c r="A273" s="1" t="s">
        <v>1552</v>
      </c>
      <c r="B273" s="1" t="s">
        <v>1538</v>
      </c>
      <c r="C273" s="1" t="s">
        <v>1553</v>
      </c>
      <c r="D273" s="1" t="s">
        <v>1487</v>
      </c>
      <c r="E273" s="2" t="s">
        <v>1431</v>
      </c>
      <c r="F273" s="2" t="s">
        <v>1515</v>
      </c>
      <c r="G273" s="2" t="s">
        <v>1554</v>
      </c>
      <c r="H273" s="2" t="s">
        <v>1555</v>
      </c>
      <c r="I273" s="2" t="s">
        <v>1556</v>
      </c>
    </row>
    <row r="274" spans="1:9" ht="12.75">
      <c r="A274" s="1" t="s">
        <v>1557</v>
      </c>
      <c r="B274" s="1" t="s">
        <v>1558</v>
      </c>
      <c r="C274" s="1" t="s">
        <v>1559</v>
      </c>
      <c r="D274" s="1" t="s">
        <v>1487</v>
      </c>
      <c r="E274" s="2" t="s">
        <v>1431</v>
      </c>
      <c r="F274" s="2" t="s">
        <v>1515</v>
      </c>
      <c r="G274" s="2" t="s">
        <v>1560</v>
      </c>
      <c r="H274" s="2" t="s">
        <v>1561</v>
      </c>
      <c r="I274" s="2" t="s">
        <v>1562</v>
      </c>
    </row>
    <row r="275" spans="1:9" ht="12.75">
      <c r="A275" s="1" t="s">
        <v>1563</v>
      </c>
      <c r="B275" s="1" t="s">
        <v>1564</v>
      </c>
      <c r="C275" s="1" t="s">
        <v>1565</v>
      </c>
      <c r="D275" s="1" t="s">
        <v>1487</v>
      </c>
      <c r="E275" s="2" t="s">
        <v>1431</v>
      </c>
      <c r="F275" s="2" t="s">
        <v>1515</v>
      </c>
      <c r="G275" s="2" t="s">
        <v>1566</v>
      </c>
      <c r="H275" s="2" t="s">
        <v>1567</v>
      </c>
      <c r="I275" s="2" t="s">
        <v>1568</v>
      </c>
    </row>
    <row r="276" spans="1:9" ht="12.75">
      <c r="A276" s="1" t="s">
        <v>1569</v>
      </c>
      <c r="B276" s="1" t="s">
        <v>1570</v>
      </c>
      <c r="C276" s="1" t="e">
        <v>#N/A</v>
      </c>
      <c r="D276" s="1" t="e">
        <v>#N/A</v>
      </c>
      <c r="E276" s="2" t="e">
        <v>#N/A</v>
      </c>
      <c r="F276" s="2" t="e">
        <v>#N/A</v>
      </c>
      <c r="G276" s="2" t="e">
        <v>#N/A</v>
      </c>
      <c r="H276" s="2" t="e">
        <v>#N/A</v>
      </c>
      <c r="I276" s="2" t="e">
        <v>#N/A</v>
      </c>
    </row>
    <row r="277" spans="1:9" ht="12.75">
      <c r="A277" s="1" t="s">
        <v>1571</v>
      </c>
      <c r="B277" s="1" t="s">
        <v>1572</v>
      </c>
      <c r="C277" s="1" t="s">
        <v>1573</v>
      </c>
      <c r="D277" s="1" t="s">
        <v>1574</v>
      </c>
      <c r="E277" s="2" t="s">
        <v>1487</v>
      </c>
      <c r="F277" s="2" t="s">
        <v>1488</v>
      </c>
      <c r="G277" s="2" t="s">
        <v>1575</v>
      </c>
      <c r="H277" s="2" t="s">
        <v>1576</v>
      </c>
      <c r="I277" s="2" t="s">
        <v>1571</v>
      </c>
    </row>
    <row r="278" spans="1:9" ht="12.75">
      <c r="A278" s="1" t="s">
        <v>1577</v>
      </c>
      <c r="B278" s="1" t="s">
        <v>1578</v>
      </c>
      <c r="C278" s="1" t="s">
        <v>1579</v>
      </c>
      <c r="D278" s="1" t="s">
        <v>1574</v>
      </c>
      <c r="E278" s="2" t="s">
        <v>1487</v>
      </c>
      <c r="F278" s="2" t="s">
        <v>1488</v>
      </c>
      <c r="G278" s="2" t="s">
        <v>1580</v>
      </c>
      <c r="H278" s="2" t="s">
        <v>1581</v>
      </c>
      <c r="I278" s="2" t="s">
        <v>1582</v>
      </c>
    </row>
    <row r="279" spans="1:9" ht="12.75">
      <c r="A279" s="1" t="s">
        <v>1583</v>
      </c>
      <c r="B279" s="1" t="s">
        <v>1584</v>
      </c>
      <c r="C279" s="1" t="s">
        <v>1585</v>
      </c>
      <c r="D279" s="1" t="s">
        <v>1574</v>
      </c>
      <c r="E279" s="2" t="s">
        <v>1487</v>
      </c>
      <c r="F279" s="2" t="s">
        <v>1488</v>
      </c>
      <c r="G279" s="2" t="s">
        <v>1586</v>
      </c>
      <c r="H279" s="2" t="s">
        <v>1587</v>
      </c>
      <c r="I279" s="2" t="s">
        <v>1588</v>
      </c>
    </row>
    <row r="280" spans="1:9" ht="12.75">
      <c r="A280" s="1" t="s">
        <v>1589</v>
      </c>
      <c r="B280" s="1" t="s">
        <v>1590</v>
      </c>
      <c r="C280" s="1" t="s">
        <v>1591</v>
      </c>
      <c r="D280" s="1" t="s">
        <v>1574</v>
      </c>
      <c r="E280" s="2" t="s">
        <v>1487</v>
      </c>
      <c r="F280" s="2" t="s">
        <v>1488</v>
      </c>
      <c r="G280" s="2" t="s">
        <v>1592</v>
      </c>
      <c r="H280" s="2" t="s">
        <v>1593</v>
      </c>
      <c r="I280" s="2" t="s">
        <v>1594</v>
      </c>
    </row>
    <row r="281" spans="1:9" ht="12.75">
      <c r="A281" s="1" t="s">
        <v>1595</v>
      </c>
      <c r="B281" s="1" t="s">
        <v>1596</v>
      </c>
      <c r="C281" s="1" t="e">
        <v>#N/A</v>
      </c>
      <c r="D281" s="1" t="e">
        <v>#N/A</v>
      </c>
      <c r="E281" s="2" t="e">
        <v>#N/A</v>
      </c>
      <c r="F281" s="2" t="e">
        <v>#N/A</v>
      </c>
      <c r="G281" s="2" t="e">
        <v>#N/A</v>
      </c>
      <c r="H281" s="2" t="e">
        <v>#N/A</v>
      </c>
      <c r="I281" s="2" t="e">
        <v>#N/A</v>
      </c>
    </row>
    <row r="282" spans="1:9" ht="12.75">
      <c r="A282" s="1" t="s">
        <v>1597</v>
      </c>
      <c r="B282" s="1" t="s">
        <v>1598</v>
      </c>
      <c r="C282" s="1" t="s">
        <v>1599</v>
      </c>
      <c r="D282" s="1" t="s">
        <v>1600</v>
      </c>
      <c r="E282" s="2" t="e">
        <v>#N/A</v>
      </c>
      <c r="F282" s="2" t="e">
        <v>#N/A</v>
      </c>
      <c r="G282" s="2">
        <v>0</v>
      </c>
      <c r="H282" s="2" t="e">
        <v>#N/A</v>
      </c>
      <c r="I282" s="2">
        <v>0</v>
      </c>
    </row>
    <row r="283" spans="1:9" ht="12.75">
      <c r="A283" s="1" t="s">
        <v>1601</v>
      </c>
      <c r="B283" s="1" t="s">
        <v>1602</v>
      </c>
      <c r="C283" s="1" t="s">
        <v>1603</v>
      </c>
      <c r="D283" s="1" t="s">
        <v>1600</v>
      </c>
      <c r="E283" s="2" t="s">
        <v>1487</v>
      </c>
      <c r="F283" s="2" t="s">
        <v>1488</v>
      </c>
      <c r="G283" s="2" t="s">
        <v>1604</v>
      </c>
      <c r="H283" s="2" t="s">
        <v>1605</v>
      </c>
      <c r="I283" s="2" t="s">
        <v>1606</v>
      </c>
    </row>
    <row r="284" spans="1:9" ht="12.75">
      <c r="A284" s="1" t="s">
        <v>1607</v>
      </c>
      <c r="B284" s="1" t="s">
        <v>1608</v>
      </c>
      <c r="C284" s="1" t="s">
        <v>1609</v>
      </c>
      <c r="D284" s="1" t="s">
        <v>1600</v>
      </c>
      <c r="E284" s="2" t="s">
        <v>1487</v>
      </c>
      <c r="F284" s="2" t="s">
        <v>1488</v>
      </c>
      <c r="G284" s="2" t="s">
        <v>1610</v>
      </c>
      <c r="H284" s="2" t="s">
        <v>1611</v>
      </c>
      <c r="I284" s="2" t="s">
        <v>1612</v>
      </c>
    </row>
    <row r="285" spans="1:9" ht="12.75">
      <c r="A285" s="1" t="s">
        <v>1613</v>
      </c>
      <c r="B285" s="1" t="s">
        <v>1575</v>
      </c>
      <c r="C285" s="1" t="s">
        <v>1614</v>
      </c>
      <c r="D285" s="1" t="s">
        <v>1600</v>
      </c>
      <c r="E285" s="2" t="s">
        <v>1487</v>
      </c>
      <c r="F285" s="2" t="s">
        <v>1488</v>
      </c>
      <c r="G285" s="2" t="s">
        <v>1615</v>
      </c>
      <c r="H285" s="2" t="s">
        <v>1616</v>
      </c>
      <c r="I285" s="2" t="s">
        <v>1617</v>
      </c>
    </row>
    <row r="286" spans="1:9" ht="12.75">
      <c r="A286" s="1" t="s">
        <v>1618</v>
      </c>
      <c r="B286" s="1" t="s">
        <v>1580</v>
      </c>
      <c r="C286" s="1" t="s">
        <v>1619</v>
      </c>
      <c r="D286" s="1" t="s">
        <v>1600</v>
      </c>
      <c r="E286" s="2" t="s">
        <v>1487</v>
      </c>
      <c r="F286" s="2" t="s">
        <v>1488</v>
      </c>
      <c r="G286" s="2" t="s">
        <v>1615</v>
      </c>
      <c r="H286" s="2" t="s">
        <v>1616</v>
      </c>
      <c r="I286" s="2" t="s">
        <v>1617</v>
      </c>
    </row>
    <row r="287" spans="1:9" ht="12.75">
      <c r="A287" s="1" t="s">
        <v>1620</v>
      </c>
      <c r="B287" s="1" t="s">
        <v>1586</v>
      </c>
      <c r="C287" s="1" t="s">
        <v>1621</v>
      </c>
      <c r="D287" s="1" t="s">
        <v>1600</v>
      </c>
      <c r="E287" s="2" t="s">
        <v>1487</v>
      </c>
      <c r="F287" s="2" t="s">
        <v>1488</v>
      </c>
      <c r="G287" s="2" t="s">
        <v>1615</v>
      </c>
      <c r="H287" s="2" t="s">
        <v>1616</v>
      </c>
      <c r="I287" s="2" t="s">
        <v>1617</v>
      </c>
    </row>
    <row r="288" spans="1:9" ht="12.75">
      <c r="A288" s="1" t="s">
        <v>1622</v>
      </c>
      <c r="B288" s="1" t="s">
        <v>1623</v>
      </c>
      <c r="C288" s="1" t="s">
        <v>1624</v>
      </c>
      <c r="D288" s="1" t="s">
        <v>1600</v>
      </c>
      <c r="E288" s="2" t="s">
        <v>1487</v>
      </c>
      <c r="F288" s="2" t="s">
        <v>1488</v>
      </c>
      <c r="G288" s="2" t="s">
        <v>1625</v>
      </c>
      <c r="H288" s="2" t="s">
        <v>1626</v>
      </c>
      <c r="I288" s="2" t="s">
        <v>1627</v>
      </c>
    </row>
    <row r="289" spans="1:9" ht="12.75">
      <c r="A289" s="1" t="s">
        <v>1628</v>
      </c>
      <c r="B289" s="1" t="s">
        <v>1629</v>
      </c>
      <c r="C289" s="1" t="s">
        <v>1630</v>
      </c>
      <c r="D289" s="1" t="s">
        <v>1600</v>
      </c>
      <c r="E289" s="2" t="s">
        <v>1487</v>
      </c>
      <c r="F289" s="2" t="s">
        <v>1488</v>
      </c>
      <c r="G289" s="2" t="s">
        <v>1625</v>
      </c>
      <c r="H289" s="2" t="s">
        <v>1626</v>
      </c>
      <c r="I289" s="2" t="s">
        <v>1627</v>
      </c>
    </row>
    <row r="290" spans="1:9" ht="12.75">
      <c r="A290" s="1" t="s">
        <v>1631</v>
      </c>
      <c r="B290" s="1" t="s">
        <v>1632</v>
      </c>
      <c r="C290" s="1" t="s">
        <v>1633</v>
      </c>
      <c r="D290" s="1" t="s">
        <v>1600</v>
      </c>
      <c r="E290" s="2" t="s">
        <v>1487</v>
      </c>
      <c r="F290" s="2" t="s">
        <v>1488</v>
      </c>
      <c r="G290" s="2" t="s">
        <v>1634</v>
      </c>
      <c r="H290" s="2" t="s">
        <v>1635</v>
      </c>
      <c r="I290" s="2" t="s">
        <v>1636</v>
      </c>
    </row>
    <row r="291" spans="1:9" ht="12.75">
      <c r="A291" s="1" t="s">
        <v>1637</v>
      </c>
      <c r="B291" s="1" t="s">
        <v>1496</v>
      </c>
      <c r="C291" s="1" t="s">
        <v>1638</v>
      </c>
      <c r="D291" s="1" t="s">
        <v>1600</v>
      </c>
      <c r="E291" s="2" t="s">
        <v>1487</v>
      </c>
      <c r="F291" s="2" t="s">
        <v>1488</v>
      </c>
      <c r="G291" s="2" t="s">
        <v>1639</v>
      </c>
      <c r="H291" s="2" t="s">
        <v>1640</v>
      </c>
      <c r="I291" s="2" t="s">
        <v>1637</v>
      </c>
    </row>
    <row r="292" spans="1:9" ht="12.75">
      <c r="A292" s="1" t="s">
        <v>1641</v>
      </c>
      <c r="B292" s="1" t="s">
        <v>1642</v>
      </c>
      <c r="C292" s="1" t="s">
        <v>1643</v>
      </c>
      <c r="D292" s="1" t="s">
        <v>1600</v>
      </c>
      <c r="E292" s="2" t="s">
        <v>1487</v>
      </c>
      <c r="F292" s="2" t="s">
        <v>1488</v>
      </c>
      <c r="G292" s="2" t="s">
        <v>1644</v>
      </c>
      <c r="H292" s="2" t="s">
        <v>1645</v>
      </c>
      <c r="I292" s="2" t="s">
        <v>1641</v>
      </c>
    </row>
    <row r="293" spans="1:9" ht="12.75">
      <c r="A293" s="1" t="s">
        <v>1646</v>
      </c>
      <c r="B293" s="1" t="s">
        <v>1489</v>
      </c>
      <c r="C293" s="1" t="s">
        <v>1647</v>
      </c>
      <c r="D293" s="1" t="s">
        <v>1600</v>
      </c>
      <c r="E293" s="2" t="s">
        <v>1487</v>
      </c>
      <c r="F293" s="2" t="s">
        <v>1488</v>
      </c>
      <c r="G293" s="2" t="s">
        <v>1648</v>
      </c>
      <c r="H293" s="2" t="s">
        <v>1649</v>
      </c>
      <c r="I293" s="2" t="s">
        <v>1646</v>
      </c>
    </row>
    <row r="294" spans="1:9" ht="12.75">
      <c r="A294" s="1" t="s">
        <v>1650</v>
      </c>
      <c r="B294" s="1" t="s">
        <v>1639</v>
      </c>
      <c r="C294" s="1" t="s">
        <v>1651</v>
      </c>
      <c r="D294" s="1" t="s">
        <v>1600</v>
      </c>
      <c r="E294" s="2" t="e">
        <v>#N/A</v>
      </c>
      <c r="F294" s="2" t="e">
        <v>#N/A</v>
      </c>
      <c r="G294" s="2">
        <v>0</v>
      </c>
      <c r="H294" s="2" t="e">
        <v>#N/A</v>
      </c>
      <c r="I294" s="2">
        <v>0</v>
      </c>
    </row>
    <row r="295" spans="1:9" ht="12.75">
      <c r="A295" s="1" t="s">
        <v>1652</v>
      </c>
      <c r="B295" s="1" t="s">
        <v>1644</v>
      </c>
      <c r="C295" s="1" t="s">
        <v>1653</v>
      </c>
      <c r="D295" s="1" t="s">
        <v>1600</v>
      </c>
      <c r="E295" s="2" t="s">
        <v>1487</v>
      </c>
      <c r="F295" s="2" t="s">
        <v>1488</v>
      </c>
      <c r="G295" s="2" t="s">
        <v>1654</v>
      </c>
      <c r="H295" s="2" t="s">
        <v>1655</v>
      </c>
      <c r="I295" s="2" t="s">
        <v>1656</v>
      </c>
    </row>
    <row r="296" spans="1:9" ht="12.75">
      <c r="A296" s="1" t="s">
        <v>1657</v>
      </c>
      <c r="B296" s="1" t="s">
        <v>1648</v>
      </c>
      <c r="C296" s="1" t="s">
        <v>1658</v>
      </c>
      <c r="D296" s="1" t="s">
        <v>1600</v>
      </c>
      <c r="E296" s="2" t="s">
        <v>1487</v>
      </c>
      <c r="F296" s="2" t="s">
        <v>1488</v>
      </c>
      <c r="G296" s="2" t="s">
        <v>1659</v>
      </c>
      <c r="H296" s="2" t="s">
        <v>1660</v>
      </c>
      <c r="I296" s="2" t="s">
        <v>1661</v>
      </c>
    </row>
    <row r="297" spans="1:9" ht="12.75">
      <c r="A297" s="1" t="s">
        <v>1662</v>
      </c>
      <c r="B297" s="1" t="s">
        <v>1663</v>
      </c>
      <c r="C297" s="1" t="s">
        <v>1664</v>
      </c>
      <c r="D297" s="1" t="s">
        <v>1600</v>
      </c>
      <c r="E297" s="2" t="e">
        <v>#N/A</v>
      </c>
      <c r="F297" s="2" t="e">
        <v>#N/A</v>
      </c>
      <c r="G297" s="2">
        <v>0</v>
      </c>
      <c r="H297" s="2" t="e">
        <v>#N/A</v>
      </c>
      <c r="I297" s="2">
        <v>0</v>
      </c>
    </row>
    <row r="298" spans="1:9" ht="12.75">
      <c r="A298" s="1" t="s">
        <v>1665</v>
      </c>
      <c r="B298" s="1" t="s">
        <v>1604</v>
      </c>
      <c r="C298" s="1" t="s">
        <v>1666</v>
      </c>
      <c r="D298" s="1" t="s">
        <v>1600</v>
      </c>
      <c r="E298" s="2" t="e">
        <v>#N/A</v>
      </c>
      <c r="F298" s="2" t="e">
        <v>#N/A</v>
      </c>
      <c r="G298" s="2" t="s">
        <v>1667</v>
      </c>
      <c r="H298" s="2" t="e">
        <v>#N/A</v>
      </c>
      <c r="I298" s="2" t="s">
        <v>1668</v>
      </c>
    </row>
    <row r="299" spans="1:9" ht="12.75">
      <c r="A299" s="1" t="s">
        <v>1669</v>
      </c>
      <c r="B299" s="1" t="s">
        <v>1625</v>
      </c>
      <c r="C299" s="1" t="s">
        <v>1670</v>
      </c>
      <c r="D299" s="1" t="s">
        <v>1600</v>
      </c>
      <c r="E299" s="2" t="s">
        <v>1487</v>
      </c>
      <c r="F299" s="2" t="s">
        <v>1488</v>
      </c>
      <c r="G299" s="2" t="s">
        <v>1671</v>
      </c>
      <c r="H299" s="2" t="s">
        <v>1672</v>
      </c>
      <c r="I299" s="2" t="s">
        <v>1669</v>
      </c>
    </row>
    <row r="300" spans="1:9" ht="12.75">
      <c r="A300" s="1" t="s">
        <v>1673</v>
      </c>
      <c r="B300" s="1" t="s">
        <v>1634</v>
      </c>
      <c r="C300" s="1" t="s">
        <v>1674</v>
      </c>
      <c r="D300" s="1" t="s">
        <v>1600</v>
      </c>
      <c r="E300" s="2" t="s">
        <v>1487</v>
      </c>
      <c r="F300" s="2" t="s">
        <v>1488</v>
      </c>
      <c r="G300" s="2" t="s">
        <v>1675</v>
      </c>
      <c r="H300" s="2" t="s">
        <v>1676</v>
      </c>
      <c r="I300" s="2" t="s">
        <v>1677</v>
      </c>
    </row>
    <row r="301" spans="1:9" ht="12.75">
      <c r="A301" s="1" t="s">
        <v>1678</v>
      </c>
      <c r="B301" s="1" t="s">
        <v>1679</v>
      </c>
      <c r="C301" s="1" t="s">
        <v>1680</v>
      </c>
      <c r="D301" s="1" t="s">
        <v>1600</v>
      </c>
      <c r="E301" s="2" t="s">
        <v>1487</v>
      </c>
      <c r="F301" s="2" t="s">
        <v>1488</v>
      </c>
      <c r="G301" s="2" t="s">
        <v>1681</v>
      </c>
      <c r="H301" s="2" t="s">
        <v>1682</v>
      </c>
      <c r="I301" s="2" t="s">
        <v>1683</v>
      </c>
    </row>
    <row r="302" spans="1:9" ht="12.75">
      <c r="A302" s="1" t="s">
        <v>1684</v>
      </c>
      <c r="B302" s="1" t="s">
        <v>1685</v>
      </c>
      <c r="C302" s="1" t="s">
        <v>1686</v>
      </c>
      <c r="D302" s="1" t="s">
        <v>1600</v>
      </c>
      <c r="E302" s="2" t="s">
        <v>1687</v>
      </c>
      <c r="F302" s="2" t="s">
        <v>1688</v>
      </c>
      <c r="G302" s="2" t="s">
        <v>1689</v>
      </c>
      <c r="H302" s="2" t="s">
        <v>1690</v>
      </c>
      <c r="I302" s="2" t="s">
        <v>1691</v>
      </c>
    </row>
    <row r="303" spans="1:9" ht="12.75">
      <c r="A303" s="1" t="s">
        <v>1684</v>
      </c>
      <c r="B303" s="1" t="s">
        <v>1692</v>
      </c>
      <c r="C303" s="1" t="s">
        <v>1693</v>
      </c>
      <c r="D303" s="1" t="s">
        <v>1600</v>
      </c>
      <c r="E303" s="2" t="s">
        <v>1687</v>
      </c>
      <c r="F303" s="2" t="s">
        <v>1688</v>
      </c>
      <c r="G303" s="2" t="s">
        <v>1689</v>
      </c>
      <c r="H303" s="2" t="s">
        <v>1690</v>
      </c>
      <c r="I303" s="2" t="s">
        <v>1691</v>
      </c>
    </row>
    <row r="304" spans="1:9" ht="12.75">
      <c r="A304" s="1" t="s">
        <v>1694</v>
      </c>
      <c r="B304" s="1" t="s">
        <v>1695</v>
      </c>
      <c r="C304" s="1" t="e">
        <v>#N/A</v>
      </c>
      <c r="D304" s="1" t="e">
        <v>#N/A</v>
      </c>
      <c r="E304" s="2" t="e">
        <v>#N/A</v>
      </c>
      <c r="F304" s="2" t="e">
        <v>#N/A</v>
      </c>
      <c r="G304" s="2" t="e">
        <v>#N/A</v>
      </c>
      <c r="H304" s="2" t="e">
        <v>#N/A</v>
      </c>
      <c r="I304" s="2" t="e">
        <v>#N/A</v>
      </c>
    </row>
    <row r="305" spans="1:9" ht="12.75">
      <c r="A305" s="1" t="s">
        <v>1696</v>
      </c>
      <c r="B305" s="1" t="s">
        <v>1697</v>
      </c>
      <c r="C305" s="1" t="s">
        <v>1698</v>
      </c>
      <c r="D305" s="1" t="s">
        <v>1687</v>
      </c>
      <c r="E305" s="2" t="s">
        <v>1487</v>
      </c>
      <c r="F305" s="2" t="s">
        <v>1488</v>
      </c>
      <c r="G305" s="2" t="s">
        <v>1623</v>
      </c>
      <c r="H305" s="2" t="s">
        <v>1699</v>
      </c>
      <c r="I305" s="2" t="s">
        <v>1700</v>
      </c>
    </row>
    <row r="306" spans="1:9" ht="12.75">
      <c r="A306" s="1" t="s">
        <v>1701</v>
      </c>
      <c r="B306" s="1" t="s">
        <v>1702</v>
      </c>
      <c r="C306" s="1" t="s">
        <v>1703</v>
      </c>
      <c r="D306" s="1" t="s">
        <v>1687</v>
      </c>
      <c r="E306" s="2" t="s">
        <v>1487</v>
      </c>
      <c r="F306" s="2" t="s">
        <v>1488</v>
      </c>
      <c r="G306" s="2" t="s">
        <v>1704</v>
      </c>
      <c r="H306" s="2" t="s">
        <v>1705</v>
      </c>
      <c r="I306" s="2" t="s">
        <v>1706</v>
      </c>
    </row>
    <row r="307" spans="1:9" ht="12.75">
      <c r="A307" s="1" t="s">
        <v>1707</v>
      </c>
      <c r="B307" s="1" t="s">
        <v>1708</v>
      </c>
      <c r="C307" s="1" t="s">
        <v>1709</v>
      </c>
      <c r="D307" s="1" t="s">
        <v>1687</v>
      </c>
      <c r="E307" s="2" t="s">
        <v>1487</v>
      </c>
      <c r="F307" s="2" t="s">
        <v>1488</v>
      </c>
      <c r="G307" s="2" t="s">
        <v>1710</v>
      </c>
      <c r="H307" s="2" t="s">
        <v>1711</v>
      </c>
      <c r="I307" s="2" t="s">
        <v>1712</v>
      </c>
    </row>
    <row r="308" spans="1:9" ht="12.75">
      <c r="A308" s="1" t="s">
        <v>1713</v>
      </c>
      <c r="B308" s="1" t="s">
        <v>1714</v>
      </c>
      <c r="C308" s="1" t="s">
        <v>1715</v>
      </c>
      <c r="D308" s="1" t="s">
        <v>1687</v>
      </c>
      <c r="E308" s="2" t="s">
        <v>1487</v>
      </c>
      <c r="F308" s="2" t="s">
        <v>1488</v>
      </c>
      <c r="G308" s="2" t="s">
        <v>1632</v>
      </c>
      <c r="H308" s="2" t="s">
        <v>1716</v>
      </c>
      <c r="I308" s="2" t="s">
        <v>1717</v>
      </c>
    </row>
    <row r="309" spans="1:9" ht="12.75">
      <c r="A309" s="1" t="s">
        <v>1718</v>
      </c>
      <c r="B309" s="1" t="s">
        <v>1719</v>
      </c>
      <c r="C309" s="1" t="s">
        <v>1720</v>
      </c>
      <c r="D309" s="1" t="s">
        <v>1687</v>
      </c>
      <c r="E309" s="2" t="s">
        <v>1487</v>
      </c>
      <c r="F309" s="2" t="s">
        <v>1488</v>
      </c>
      <c r="G309" s="2" t="s">
        <v>1721</v>
      </c>
      <c r="H309" s="2" t="s">
        <v>1722</v>
      </c>
      <c r="I309" s="2" t="s">
        <v>1723</v>
      </c>
    </row>
    <row r="310" spans="1:9" ht="12.75">
      <c r="A310" s="1" t="s">
        <v>1724</v>
      </c>
      <c r="B310" s="1" t="s">
        <v>1725</v>
      </c>
      <c r="C310" s="1" t="s">
        <v>1726</v>
      </c>
      <c r="D310" s="1" t="s">
        <v>1687</v>
      </c>
      <c r="E310" s="2" t="s">
        <v>1487</v>
      </c>
      <c r="F310" s="2" t="s">
        <v>1488</v>
      </c>
      <c r="G310" s="2" t="s">
        <v>1721</v>
      </c>
      <c r="H310" s="2" t="s">
        <v>1722</v>
      </c>
      <c r="I310" s="2" t="s">
        <v>1723</v>
      </c>
    </row>
    <row r="311" spans="1:9" ht="12.75">
      <c r="A311" s="1" t="s">
        <v>1727</v>
      </c>
      <c r="B311" s="1" t="s">
        <v>1728</v>
      </c>
      <c r="C311" s="1" t="s">
        <v>1729</v>
      </c>
      <c r="D311" s="1" t="s">
        <v>1687</v>
      </c>
      <c r="E311" s="2" t="s">
        <v>1487</v>
      </c>
      <c r="F311" s="2" t="s">
        <v>1488</v>
      </c>
      <c r="G311" s="2" t="s">
        <v>1730</v>
      </c>
      <c r="H311" s="2" t="s">
        <v>1731</v>
      </c>
      <c r="I311" s="2" t="s">
        <v>1732</v>
      </c>
    </row>
    <row r="312" spans="1:9" ht="12.75">
      <c r="A312" s="1" t="s">
        <v>1733</v>
      </c>
      <c r="B312" s="1" t="s">
        <v>1734</v>
      </c>
      <c r="C312" s="1" t="s">
        <v>1735</v>
      </c>
      <c r="D312" s="1" t="s">
        <v>1687</v>
      </c>
      <c r="E312" s="2" t="s">
        <v>1487</v>
      </c>
      <c r="F312" s="2" t="s">
        <v>1488</v>
      </c>
      <c r="G312" s="2" t="s">
        <v>1736</v>
      </c>
      <c r="H312" s="2" t="s">
        <v>1737</v>
      </c>
      <c r="I312" s="2" t="s">
        <v>1738</v>
      </c>
    </row>
    <row r="313" spans="1:9" ht="12.75">
      <c r="A313" s="1" t="s">
        <v>1739</v>
      </c>
      <c r="B313" s="1" t="s">
        <v>1740</v>
      </c>
      <c r="C313" s="1" t="s">
        <v>1741</v>
      </c>
      <c r="D313" s="1" t="s">
        <v>1687</v>
      </c>
      <c r="E313" s="2" t="s">
        <v>1292</v>
      </c>
      <c r="F313" s="2" t="s">
        <v>1293</v>
      </c>
      <c r="G313" s="2" t="s">
        <v>1742</v>
      </c>
      <c r="H313" s="2" t="s">
        <v>1743</v>
      </c>
      <c r="I313" s="2" t="s">
        <v>1744</v>
      </c>
    </row>
    <row r="314" spans="1:9" ht="12.75">
      <c r="A314" s="1" t="s">
        <v>1745</v>
      </c>
      <c r="B314" s="1" t="s">
        <v>1746</v>
      </c>
      <c r="C314" s="1" t="s">
        <v>1747</v>
      </c>
      <c r="D314" s="1" t="s">
        <v>1687</v>
      </c>
      <c r="E314" s="2" t="s">
        <v>1292</v>
      </c>
      <c r="F314" s="2" t="s">
        <v>1293</v>
      </c>
      <c r="G314" s="2" t="s">
        <v>1742</v>
      </c>
      <c r="H314" s="2" t="s">
        <v>1743</v>
      </c>
      <c r="I314" s="2" t="s">
        <v>1744</v>
      </c>
    </row>
    <row r="315" spans="1:9" ht="12.75">
      <c r="A315" s="1" t="s">
        <v>1748</v>
      </c>
      <c r="B315" s="1" t="s">
        <v>1749</v>
      </c>
      <c r="C315" s="1" t="s">
        <v>1750</v>
      </c>
      <c r="D315" s="1" t="s">
        <v>1687</v>
      </c>
      <c r="E315" s="2" t="s">
        <v>1292</v>
      </c>
      <c r="F315" s="2" t="s">
        <v>1293</v>
      </c>
      <c r="G315" s="2" t="s">
        <v>1751</v>
      </c>
      <c r="H315" s="2" t="s">
        <v>1752</v>
      </c>
      <c r="I315" s="2" t="s">
        <v>1744</v>
      </c>
    </row>
    <row r="316" spans="1:9" ht="12.75">
      <c r="A316" s="1" t="s">
        <v>1753</v>
      </c>
      <c r="B316" s="1" t="s">
        <v>1754</v>
      </c>
      <c r="C316" s="1" t="s">
        <v>1755</v>
      </c>
      <c r="D316" s="1" t="s">
        <v>1687</v>
      </c>
      <c r="E316" s="2" t="s">
        <v>1487</v>
      </c>
      <c r="F316" s="2" t="s">
        <v>1488</v>
      </c>
      <c r="G316" s="2" t="s">
        <v>1756</v>
      </c>
      <c r="H316" s="2" t="s">
        <v>1757</v>
      </c>
      <c r="I316" s="2" t="s">
        <v>1758</v>
      </c>
    </row>
    <row r="317" spans="1:9" ht="12.75">
      <c r="A317" s="1" t="s">
        <v>1759</v>
      </c>
      <c r="B317" s="1" t="s">
        <v>1760</v>
      </c>
      <c r="C317" s="1" t="s">
        <v>1761</v>
      </c>
      <c r="D317" s="1" t="s">
        <v>1687</v>
      </c>
      <c r="E317" s="2" t="e">
        <v>#N/A</v>
      </c>
      <c r="F317" s="2" t="e">
        <v>#N/A</v>
      </c>
      <c r="G317" s="2">
        <v>0</v>
      </c>
      <c r="H317" s="2" t="e">
        <v>#N/A</v>
      </c>
      <c r="I317" s="2">
        <v>0</v>
      </c>
    </row>
    <row r="318" spans="1:9" ht="12.75">
      <c r="A318" s="1" t="s">
        <v>1762</v>
      </c>
      <c r="B318" s="1" t="s">
        <v>1763</v>
      </c>
      <c r="C318" s="1" t="s">
        <v>1764</v>
      </c>
      <c r="D318" s="1" t="s">
        <v>1687</v>
      </c>
      <c r="E318" s="2" t="s">
        <v>1487</v>
      </c>
      <c r="F318" s="2" t="s">
        <v>1488</v>
      </c>
      <c r="G318" s="2" t="s">
        <v>1765</v>
      </c>
      <c r="H318" s="2" t="s">
        <v>1766</v>
      </c>
      <c r="I318" s="2" t="s">
        <v>1758</v>
      </c>
    </row>
    <row r="319" spans="1:9" ht="12.75">
      <c r="A319" s="1" t="s">
        <v>1767</v>
      </c>
      <c r="B319" s="1" t="s">
        <v>1768</v>
      </c>
      <c r="C319" s="1" t="s">
        <v>1769</v>
      </c>
      <c r="D319" s="1" t="s">
        <v>1687</v>
      </c>
      <c r="E319" s="2" t="s">
        <v>1487</v>
      </c>
      <c r="F319" s="2" t="s">
        <v>1488</v>
      </c>
      <c r="G319" s="2" t="s">
        <v>1765</v>
      </c>
      <c r="H319" s="2" t="s">
        <v>1766</v>
      </c>
      <c r="I319" s="2" t="s">
        <v>1758</v>
      </c>
    </row>
    <row r="320" spans="1:9" ht="12.75">
      <c r="A320" s="1" t="s">
        <v>1770</v>
      </c>
      <c r="B320" s="1" t="s">
        <v>1771</v>
      </c>
      <c r="C320" s="1" t="s">
        <v>1772</v>
      </c>
      <c r="D320" s="1" t="s">
        <v>1687</v>
      </c>
      <c r="E320" s="2" t="e">
        <v>#N/A</v>
      </c>
      <c r="F320" s="2" t="e">
        <v>#N/A</v>
      </c>
      <c r="G320" s="2">
        <v>0</v>
      </c>
      <c r="H320" s="2" t="e">
        <v>#N/A</v>
      </c>
      <c r="I320" s="2">
        <v>0</v>
      </c>
    </row>
    <row r="321" spans="1:9" ht="12.75">
      <c r="A321" s="1" t="s">
        <v>1773</v>
      </c>
      <c r="B321" s="1" t="s">
        <v>1774</v>
      </c>
      <c r="C321" s="1" t="s">
        <v>1775</v>
      </c>
      <c r="D321" s="1" t="s">
        <v>1687</v>
      </c>
      <c r="E321" s="2" t="e">
        <v>#N/A</v>
      </c>
      <c r="F321" s="2" t="e">
        <v>#N/A</v>
      </c>
      <c r="G321" s="2">
        <v>0</v>
      </c>
      <c r="H321" s="2" t="e">
        <v>#N/A</v>
      </c>
      <c r="I321" s="2">
        <v>0</v>
      </c>
    </row>
    <row r="322" spans="1:9" ht="12.75">
      <c r="A322" s="1" t="s">
        <v>1776</v>
      </c>
      <c r="B322" s="1" t="s">
        <v>1777</v>
      </c>
      <c r="C322" s="1" t="s">
        <v>1778</v>
      </c>
      <c r="D322" s="1" t="s">
        <v>1687</v>
      </c>
      <c r="E322" s="2" t="s">
        <v>1487</v>
      </c>
      <c r="F322" s="2" t="s">
        <v>1488</v>
      </c>
      <c r="G322" s="2" t="s">
        <v>1779</v>
      </c>
      <c r="H322" s="2" t="s">
        <v>1780</v>
      </c>
      <c r="I322" s="2" t="s">
        <v>1781</v>
      </c>
    </row>
    <row r="323" spans="1:9" ht="12.75">
      <c r="A323" s="1" t="s">
        <v>1782</v>
      </c>
      <c r="B323" s="1" t="s">
        <v>1783</v>
      </c>
      <c r="C323" s="1" t="s">
        <v>1784</v>
      </c>
      <c r="D323" s="1" t="s">
        <v>1687</v>
      </c>
      <c r="E323" s="2" t="e">
        <v>#N/A</v>
      </c>
      <c r="F323" s="2" t="e">
        <v>#N/A</v>
      </c>
      <c r="G323" s="2" t="s">
        <v>1785</v>
      </c>
      <c r="H323" s="2" t="e">
        <v>#N/A</v>
      </c>
      <c r="I323" s="2" t="s">
        <v>1786</v>
      </c>
    </row>
    <row r="324" spans="1:9" ht="12.75">
      <c r="A324" s="1" t="s">
        <v>1787</v>
      </c>
      <c r="B324" s="1" t="s">
        <v>1788</v>
      </c>
      <c r="C324" s="1" t="s">
        <v>1789</v>
      </c>
      <c r="D324" s="1" t="s">
        <v>1687</v>
      </c>
      <c r="E324" s="2" t="s">
        <v>1487</v>
      </c>
      <c r="F324" s="2" t="s">
        <v>1488</v>
      </c>
      <c r="G324" s="2" t="s">
        <v>1615</v>
      </c>
      <c r="H324" s="2" t="s">
        <v>1616</v>
      </c>
      <c r="I324" s="2" t="s">
        <v>1617</v>
      </c>
    </row>
    <row r="325" spans="1:9" ht="12.75">
      <c r="A325" s="1" t="s">
        <v>1790</v>
      </c>
      <c r="B325" s="1" t="s">
        <v>1791</v>
      </c>
      <c r="C325" s="1" t="s">
        <v>1792</v>
      </c>
      <c r="D325" s="1" t="s">
        <v>1687</v>
      </c>
      <c r="E325" s="2" t="s">
        <v>1487</v>
      </c>
      <c r="F325" s="2" t="s">
        <v>1488</v>
      </c>
      <c r="G325" s="2" t="s">
        <v>1615</v>
      </c>
      <c r="H325" s="2" t="s">
        <v>1616</v>
      </c>
      <c r="I325" s="2" t="s">
        <v>1617</v>
      </c>
    </row>
    <row r="326" spans="1:9" ht="12.75">
      <c r="A326" s="1" t="s">
        <v>1793</v>
      </c>
      <c r="B326" s="1" t="s">
        <v>1794</v>
      </c>
      <c r="C326" s="1" t="s">
        <v>1795</v>
      </c>
      <c r="D326" s="1" t="s">
        <v>1687</v>
      </c>
      <c r="E326" s="2" t="s">
        <v>1487</v>
      </c>
      <c r="F326" s="2" t="s">
        <v>1488</v>
      </c>
      <c r="G326" s="2" t="s">
        <v>1796</v>
      </c>
      <c r="H326" s="2" t="s">
        <v>1797</v>
      </c>
      <c r="I326" s="2" t="s">
        <v>1798</v>
      </c>
    </row>
    <row r="327" spans="1:9" ht="12.75">
      <c r="A327" s="1" t="s">
        <v>1799</v>
      </c>
      <c r="B327" s="1" t="s">
        <v>1800</v>
      </c>
      <c r="C327" s="1" t="s">
        <v>1801</v>
      </c>
      <c r="D327" s="1" t="s">
        <v>1687</v>
      </c>
      <c r="E327" s="2" t="e">
        <v>#N/A</v>
      </c>
      <c r="F327" s="2" t="e">
        <v>#N/A</v>
      </c>
      <c r="G327" s="2" t="s">
        <v>1802</v>
      </c>
      <c r="H327" s="2" t="e">
        <v>#N/A</v>
      </c>
      <c r="I327" s="2" t="s">
        <v>1803</v>
      </c>
    </row>
    <row r="328" spans="1:9" ht="12.75">
      <c r="A328" s="1" t="s">
        <v>1804</v>
      </c>
      <c r="B328" s="1" t="s">
        <v>1805</v>
      </c>
      <c r="C328" s="1" t="s">
        <v>1806</v>
      </c>
      <c r="D328" s="1" t="s">
        <v>1687</v>
      </c>
      <c r="E328" s="2" t="e">
        <v>#N/A</v>
      </c>
      <c r="F328" s="2" t="e">
        <v>#N/A</v>
      </c>
      <c r="G328" s="2">
        <v>0</v>
      </c>
      <c r="H328" s="2" t="e">
        <v>#N/A</v>
      </c>
      <c r="I328" s="2">
        <v>0</v>
      </c>
    </row>
    <row r="329" spans="1:9" ht="12.75">
      <c r="A329" s="1" t="s">
        <v>1807</v>
      </c>
      <c r="B329" s="1" t="s">
        <v>1808</v>
      </c>
      <c r="C329" s="1" t="e">
        <v>#N/A</v>
      </c>
      <c r="D329" s="1" t="e">
        <v>#N/A</v>
      </c>
      <c r="E329" s="2" t="e">
        <v>#N/A</v>
      </c>
      <c r="F329" s="2" t="e">
        <v>#N/A</v>
      </c>
      <c r="G329" s="2" t="e">
        <v>#N/A</v>
      </c>
      <c r="H329" s="2" t="e">
        <v>#N/A</v>
      </c>
      <c r="I329" s="2" t="e">
        <v>#N/A</v>
      </c>
    </row>
    <row r="330" spans="1:9" ht="12.75">
      <c r="A330" s="1" t="s">
        <v>1809</v>
      </c>
      <c r="B330" s="1" t="s">
        <v>1810</v>
      </c>
      <c r="C330" s="1" t="s">
        <v>1811</v>
      </c>
      <c r="D330" s="1" t="s">
        <v>1812</v>
      </c>
      <c r="E330" s="2" t="s">
        <v>1574</v>
      </c>
      <c r="F330" s="2" t="s">
        <v>1813</v>
      </c>
      <c r="G330" s="2" t="s">
        <v>1685</v>
      </c>
      <c r="H330" s="2" t="s">
        <v>1814</v>
      </c>
      <c r="I330" s="2" t="s">
        <v>1815</v>
      </c>
    </row>
    <row r="331" spans="1:9" ht="12.75">
      <c r="A331" s="1" t="s">
        <v>1816</v>
      </c>
      <c r="B331" s="1" t="s">
        <v>1817</v>
      </c>
      <c r="C331" s="1" t="s">
        <v>1818</v>
      </c>
      <c r="D331" s="1" t="s">
        <v>1812</v>
      </c>
      <c r="E331" s="2" t="s">
        <v>1574</v>
      </c>
      <c r="F331" s="2" t="s">
        <v>1813</v>
      </c>
      <c r="G331" s="2" t="s">
        <v>1819</v>
      </c>
      <c r="H331" s="2" t="s">
        <v>1820</v>
      </c>
      <c r="I331" s="2" t="s">
        <v>1821</v>
      </c>
    </row>
    <row r="332" spans="1:9" ht="12.75">
      <c r="A332" s="1" t="s">
        <v>1822</v>
      </c>
      <c r="B332" s="1" t="s">
        <v>1823</v>
      </c>
      <c r="C332" s="1" t="s">
        <v>1824</v>
      </c>
      <c r="D332" s="1" t="s">
        <v>1812</v>
      </c>
      <c r="E332" s="2" t="s">
        <v>1574</v>
      </c>
      <c r="F332" s="2" t="s">
        <v>1813</v>
      </c>
      <c r="G332" s="2" t="s">
        <v>1825</v>
      </c>
      <c r="H332" s="2" t="s">
        <v>1826</v>
      </c>
      <c r="I332" s="2" t="s">
        <v>1827</v>
      </c>
    </row>
    <row r="333" spans="1:9" ht="12.75">
      <c r="A333" s="1" t="s">
        <v>1828</v>
      </c>
      <c r="B333" s="1" t="s">
        <v>1829</v>
      </c>
      <c r="C333" s="1" t="s">
        <v>1830</v>
      </c>
      <c r="D333" s="1" t="s">
        <v>1812</v>
      </c>
      <c r="E333" s="2" t="s">
        <v>1574</v>
      </c>
      <c r="F333" s="2" t="s">
        <v>1813</v>
      </c>
      <c r="G333" s="2" t="s">
        <v>1831</v>
      </c>
      <c r="H333" s="2" t="s">
        <v>1832</v>
      </c>
      <c r="I333" s="2" t="s">
        <v>1833</v>
      </c>
    </row>
    <row r="334" spans="1:9" ht="12.75">
      <c r="A334" s="1" t="s">
        <v>1834</v>
      </c>
      <c r="B334" s="1" t="s">
        <v>1835</v>
      </c>
      <c r="C334" s="1" t="e">
        <v>#N/A</v>
      </c>
      <c r="D334" s="1" t="e">
        <v>#N/A</v>
      </c>
      <c r="E334" s="2" t="e">
        <v>#N/A</v>
      </c>
      <c r="F334" s="2" t="e">
        <v>#N/A</v>
      </c>
      <c r="G334" s="2" t="e">
        <v>#N/A</v>
      </c>
      <c r="H334" s="2" t="e">
        <v>#N/A</v>
      </c>
      <c r="I334" s="2" t="e">
        <v>#N/A</v>
      </c>
    </row>
    <row r="335" spans="1:9" ht="12.75">
      <c r="A335" s="1" t="s">
        <v>1836</v>
      </c>
      <c r="B335" s="1" t="s">
        <v>1837</v>
      </c>
      <c r="C335" s="1" t="s">
        <v>1838</v>
      </c>
      <c r="D335" s="1" t="s">
        <v>1839</v>
      </c>
      <c r="E335" s="2" t="s">
        <v>1600</v>
      </c>
      <c r="F335" s="2" t="s">
        <v>1840</v>
      </c>
      <c r="G335" s="2" t="s">
        <v>1754</v>
      </c>
      <c r="H335" s="2" t="s">
        <v>1841</v>
      </c>
      <c r="I335" s="2" t="s">
        <v>1836</v>
      </c>
    </row>
    <row r="336" spans="1:9" ht="12.75">
      <c r="A336" s="1" t="s">
        <v>1842</v>
      </c>
      <c r="B336" s="1" t="s">
        <v>1843</v>
      </c>
      <c r="C336" s="1" t="s">
        <v>1844</v>
      </c>
      <c r="D336" s="1" t="s">
        <v>1839</v>
      </c>
      <c r="E336" s="2" t="e">
        <v>#N/A</v>
      </c>
      <c r="F336" s="2" t="e">
        <v>#N/A</v>
      </c>
      <c r="G336" s="2">
        <v>0</v>
      </c>
      <c r="H336" s="2" t="e">
        <v>#N/A</v>
      </c>
      <c r="I336" s="2">
        <v>0</v>
      </c>
    </row>
    <row r="337" spans="1:9" ht="12.75">
      <c r="A337" s="1" t="s">
        <v>1845</v>
      </c>
      <c r="B337" s="1" t="s">
        <v>1689</v>
      </c>
      <c r="C337" s="1" t="s">
        <v>1846</v>
      </c>
      <c r="D337" s="1" t="s">
        <v>1839</v>
      </c>
      <c r="E337" s="2" t="e">
        <v>#N/A</v>
      </c>
      <c r="F337" s="2" t="e">
        <v>#N/A</v>
      </c>
      <c r="G337" s="2">
        <v>0</v>
      </c>
      <c r="H337" s="2" t="e">
        <v>#N/A</v>
      </c>
      <c r="I337" s="2">
        <v>0</v>
      </c>
    </row>
    <row r="338" spans="1:9" ht="12.75">
      <c r="A338" s="1" t="s">
        <v>1847</v>
      </c>
      <c r="B338" s="1" t="s">
        <v>1848</v>
      </c>
      <c r="C338" s="1" t="s">
        <v>1849</v>
      </c>
      <c r="D338" s="1" t="s">
        <v>1839</v>
      </c>
      <c r="E338" s="2" t="e">
        <v>#N/A</v>
      </c>
      <c r="F338" s="2" t="e">
        <v>#N/A</v>
      </c>
      <c r="G338" s="2">
        <v>0</v>
      </c>
      <c r="H338" s="2" t="e">
        <v>#N/A</v>
      </c>
      <c r="I338" s="2">
        <v>0</v>
      </c>
    </row>
    <row r="339" spans="1:9" ht="12.75">
      <c r="A339" s="1" t="s">
        <v>1850</v>
      </c>
      <c r="B339" s="1" t="s">
        <v>1851</v>
      </c>
      <c r="C339" s="1" t="s">
        <v>1852</v>
      </c>
      <c r="D339" s="1" t="s">
        <v>1839</v>
      </c>
      <c r="E339" s="2" t="s">
        <v>1600</v>
      </c>
      <c r="F339" s="2" t="s">
        <v>1840</v>
      </c>
      <c r="G339" s="2" t="s">
        <v>1853</v>
      </c>
      <c r="H339" s="2" t="s">
        <v>1854</v>
      </c>
      <c r="I339" s="2" t="s">
        <v>1855</v>
      </c>
    </row>
    <row r="340" spans="1:9" ht="12.75">
      <c r="A340" s="1" t="s">
        <v>1856</v>
      </c>
      <c r="B340" s="1" t="s">
        <v>1857</v>
      </c>
      <c r="C340" s="1" t="e">
        <v>#N/A</v>
      </c>
      <c r="D340" s="1" t="e">
        <v>#N/A</v>
      </c>
      <c r="E340" s="2" t="e">
        <v>#N/A</v>
      </c>
      <c r="F340" s="2" t="e">
        <v>#N/A</v>
      </c>
      <c r="G340" s="2" t="e">
        <v>#N/A</v>
      </c>
      <c r="H340" s="2" t="e">
        <v>#N/A</v>
      </c>
      <c r="I340" s="2" t="e">
        <v>#N/A</v>
      </c>
    </row>
    <row r="341" spans="1:9" ht="12.75">
      <c r="A341" s="1" t="s">
        <v>1858</v>
      </c>
      <c r="B341" s="1" t="s">
        <v>1859</v>
      </c>
      <c r="C341" s="1" t="s">
        <v>1860</v>
      </c>
      <c r="D341" s="1" t="s">
        <v>1861</v>
      </c>
      <c r="E341" s="2" t="s">
        <v>1687</v>
      </c>
      <c r="F341" s="2" t="s">
        <v>1688</v>
      </c>
      <c r="G341" s="2" t="s">
        <v>1837</v>
      </c>
      <c r="H341" s="2" t="s">
        <v>1862</v>
      </c>
      <c r="I341" s="2" t="s">
        <v>1863</v>
      </c>
    </row>
    <row r="342" spans="1:9" ht="12.75">
      <c r="A342" s="1" t="s">
        <v>1864</v>
      </c>
      <c r="B342" s="1" t="s">
        <v>1865</v>
      </c>
      <c r="C342" s="1" t="s">
        <v>1866</v>
      </c>
      <c r="D342" s="1" t="s">
        <v>1861</v>
      </c>
      <c r="E342" s="2" t="s">
        <v>1687</v>
      </c>
      <c r="F342" s="2" t="s">
        <v>1688</v>
      </c>
      <c r="G342" s="2" t="s">
        <v>1867</v>
      </c>
      <c r="H342" s="2" t="s">
        <v>1868</v>
      </c>
      <c r="I342" s="2" t="s">
        <v>1869</v>
      </c>
    </row>
    <row r="343" spans="1:9" ht="12.75">
      <c r="A343" s="1" t="s">
        <v>1870</v>
      </c>
      <c r="B343" s="1" t="s">
        <v>1871</v>
      </c>
      <c r="C343" s="1" t="s">
        <v>1872</v>
      </c>
      <c r="D343" s="1" t="s">
        <v>1861</v>
      </c>
      <c r="E343" s="2" t="e">
        <v>#N/A</v>
      </c>
      <c r="F343" s="2" t="e">
        <v>#N/A</v>
      </c>
      <c r="G343" s="2">
        <v>0</v>
      </c>
      <c r="H343" s="2" t="e">
        <v>#N/A</v>
      </c>
      <c r="I343" s="2">
        <v>0</v>
      </c>
    </row>
    <row r="344" spans="1:9" ht="12.75">
      <c r="A344" s="1" t="s">
        <v>1873</v>
      </c>
      <c r="B344" s="1" t="s">
        <v>1874</v>
      </c>
      <c r="C344" s="1" t="s">
        <v>1875</v>
      </c>
      <c r="D344" s="1" t="s">
        <v>1861</v>
      </c>
      <c r="E344" s="2" t="s">
        <v>1687</v>
      </c>
      <c r="F344" s="2" t="s">
        <v>1688</v>
      </c>
      <c r="G344" s="2" t="s">
        <v>1876</v>
      </c>
      <c r="H344" s="2" t="s">
        <v>1877</v>
      </c>
      <c r="I344" s="2" t="s">
        <v>1878</v>
      </c>
    </row>
    <row r="345" spans="1:9" ht="12.75">
      <c r="A345" s="1" t="s">
        <v>1879</v>
      </c>
      <c r="B345" s="1" t="s">
        <v>1880</v>
      </c>
      <c r="C345" s="1" t="s">
        <v>1881</v>
      </c>
      <c r="D345" s="1" t="s">
        <v>1861</v>
      </c>
      <c r="E345" s="2" t="s">
        <v>1687</v>
      </c>
      <c r="F345" s="2" t="s">
        <v>1688</v>
      </c>
      <c r="G345" s="2" t="s">
        <v>1882</v>
      </c>
      <c r="H345" s="2" t="s">
        <v>1883</v>
      </c>
      <c r="I345" s="2" t="s">
        <v>1884</v>
      </c>
    </row>
    <row r="346" spans="1:9" ht="12.75">
      <c r="A346" s="1" t="s">
        <v>1885</v>
      </c>
      <c r="B346" s="1" t="s">
        <v>1886</v>
      </c>
      <c r="C346" s="1" t="s">
        <v>1887</v>
      </c>
      <c r="D346" s="1" t="s">
        <v>1861</v>
      </c>
      <c r="E346" s="2" t="s">
        <v>1687</v>
      </c>
      <c r="F346" s="2" t="s">
        <v>1688</v>
      </c>
      <c r="G346" s="2" t="s">
        <v>1882</v>
      </c>
      <c r="H346" s="2" t="s">
        <v>1883</v>
      </c>
      <c r="I346" s="2" t="s">
        <v>1884</v>
      </c>
    </row>
    <row r="347" spans="1:9" ht="12.75">
      <c r="A347" s="1" t="s">
        <v>1888</v>
      </c>
      <c r="B347" s="1" t="s">
        <v>1889</v>
      </c>
      <c r="C347" s="1" t="s">
        <v>1890</v>
      </c>
      <c r="D347" s="1" t="s">
        <v>1861</v>
      </c>
      <c r="E347" s="2" t="s">
        <v>1687</v>
      </c>
      <c r="F347" s="2" t="s">
        <v>1688</v>
      </c>
      <c r="G347" s="2" t="s">
        <v>1882</v>
      </c>
      <c r="H347" s="2" t="s">
        <v>1883</v>
      </c>
      <c r="I347" s="2" t="s">
        <v>1884</v>
      </c>
    </row>
    <row r="348" spans="1:9" ht="12.75">
      <c r="A348" s="1" t="s">
        <v>1891</v>
      </c>
      <c r="B348" s="1" t="s">
        <v>1892</v>
      </c>
      <c r="C348" s="1" t="s">
        <v>1893</v>
      </c>
      <c r="D348" s="1" t="s">
        <v>1861</v>
      </c>
      <c r="E348" s="2" t="s">
        <v>1687</v>
      </c>
      <c r="F348" s="2" t="s">
        <v>1688</v>
      </c>
      <c r="G348" s="2" t="s">
        <v>1882</v>
      </c>
      <c r="H348" s="2" t="s">
        <v>1883</v>
      </c>
      <c r="I348" s="2" t="s">
        <v>1884</v>
      </c>
    </row>
    <row r="349" spans="1:9" ht="12.75">
      <c r="A349" s="1" t="s">
        <v>1894</v>
      </c>
      <c r="B349" s="1" t="s">
        <v>1895</v>
      </c>
      <c r="C349" s="1" t="s">
        <v>1896</v>
      </c>
      <c r="D349" s="1" t="s">
        <v>1861</v>
      </c>
      <c r="E349" s="2" t="s">
        <v>1687</v>
      </c>
      <c r="F349" s="2" t="s">
        <v>1688</v>
      </c>
      <c r="G349" s="2" t="s">
        <v>1882</v>
      </c>
      <c r="H349" s="2" t="s">
        <v>1883</v>
      </c>
      <c r="I349" s="2" t="s">
        <v>1884</v>
      </c>
    </row>
    <row r="350" spans="1:9" ht="12.75">
      <c r="A350" s="1" t="s">
        <v>1897</v>
      </c>
      <c r="B350" s="1" t="s">
        <v>1898</v>
      </c>
      <c r="C350" s="1" t="s">
        <v>1899</v>
      </c>
      <c r="D350" s="1" t="s">
        <v>1861</v>
      </c>
      <c r="E350" s="2" t="s">
        <v>1687</v>
      </c>
      <c r="F350" s="2" t="s">
        <v>1688</v>
      </c>
      <c r="G350" s="2" t="s">
        <v>1900</v>
      </c>
      <c r="H350" s="2" t="s">
        <v>1901</v>
      </c>
      <c r="I350" s="2" t="s">
        <v>1897</v>
      </c>
    </row>
    <row r="351" spans="1:9" ht="12.75">
      <c r="A351" s="1" t="s">
        <v>1902</v>
      </c>
      <c r="B351" s="1" t="s">
        <v>1903</v>
      </c>
      <c r="C351" s="1" t="s">
        <v>1904</v>
      </c>
      <c r="D351" s="1" t="s">
        <v>1861</v>
      </c>
      <c r="E351" s="2" t="s">
        <v>1687</v>
      </c>
      <c r="F351" s="2" t="s">
        <v>1688</v>
      </c>
      <c r="G351" s="2" t="s">
        <v>1900</v>
      </c>
      <c r="H351" s="2" t="s">
        <v>1901</v>
      </c>
      <c r="I351" s="2" t="s">
        <v>1897</v>
      </c>
    </row>
    <row r="352" spans="1:9" ht="12.75">
      <c r="A352" s="1" t="s">
        <v>1905</v>
      </c>
      <c r="B352" s="1" t="s">
        <v>1906</v>
      </c>
      <c r="C352" s="1" t="s">
        <v>1907</v>
      </c>
      <c r="D352" s="1" t="s">
        <v>1861</v>
      </c>
      <c r="E352" s="2" t="s">
        <v>1687</v>
      </c>
      <c r="F352" s="2" t="s">
        <v>1688</v>
      </c>
      <c r="G352" s="2" t="s">
        <v>1900</v>
      </c>
      <c r="H352" s="2" t="s">
        <v>1901</v>
      </c>
      <c r="I352" s="2" t="s">
        <v>1897</v>
      </c>
    </row>
    <row r="353" spans="1:9" ht="12.75">
      <c r="A353" s="1" t="s">
        <v>1908</v>
      </c>
      <c r="B353" s="1" t="s">
        <v>1909</v>
      </c>
      <c r="C353" s="1" t="e">
        <v>#N/A</v>
      </c>
      <c r="D353" s="1" t="e">
        <v>#N/A</v>
      </c>
      <c r="E353" s="2" t="e">
        <v>#N/A</v>
      </c>
      <c r="F353" s="2" t="e">
        <v>#N/A</v>
      </c>
      <c r="G353" s="2" t="e">
        <v>#N/A</v>
      </c>
      <c r="H353" s="2" t="e">
        <v>#N/A</v>
      </c>
      <c r="I353" s="2" t="e">
        <v>#N/A</v>
      </c>
    </row>
    <row r="354" spans="1:9" ht="12.75">
      <c r="A354" s="1" t="s">
        <v>1910</v>
      </c>
      <c r="B354" s="1" t="s">
        <v>1076</v>
      </c>
      <c r="C354" s="1" t="s">
        <v>1911</v>
      </c>
      <c r="D354" s="1" t="s">
        <v>1912</v>
      </c>
      <c r="E354" s="2" t="s">
        <v>1074</v>
      </c>
      <c r="F354" s="2" t="s">
        <v>1075</v>
      </c>
      <c r="G354" s="2" t="s">
        <v>1913</v>
      </c>
      <c r="H354" s="2" t="s">
        <v>1914</v>
      </c>
      <c r="I354" s="2" t="s">
        <v>1915</v>
      </c>
    </row>
    <row r="355" spans="1:9" ht="12.75">
      <c r="A355" s="1" t="s">
        <v>1910</v>
      </c>
      <c r="B355" s="1" t="s">
        <v>1081</v>
      </c>
      <c r="C355" s="1" t="s">
        <v>1916</v>
      </c>
      <c r="D355" s="1" t="s">
        <v>1912</v>
      </c>
      <c r="E355" s="2" t="s">
        <v>1074</v>
      </c>
      <c r="F355" s="2" t="s">
        <v>1075</v>
      </c>
      <c r="G355" s="2" t="s">
        <v>1913</v>
      </c>
      <c r="H355" s="2" t="s">
        <v>1914</v>
      </c>
      <c r="I355" s="2" t="s">
        <v>1915</v>
      </c>
    </row>
    <row r="356" spans="1:9" ht="12.75">
      <c r="A356" s="1" t="s">
        <v>1917</v>
      </c>
      <c r="B356" s="1" t="s">
        <v>1918</v>
      </c>
      <c r="C356" s="1" t="s">
        <v>1919</v>
      </c>
      <c r="D356" s="1" t="s">
        <v>1912</v>
      </c>
      <c r="E356" s="2" t="s">
        <v>1074</v>
      </c>
      <c r="F356" s="2" t="s">
        <v>1075</v>
      </c>
      <c r="G356" s="2" t="s">
        <v>1920</v>
      </c>
      <c r="H356" s="2" t="s">
        <v>1921</v>
      </c>
      <c r="I356" s="2" t="s">
        <v>1922</v>
      </c>
    </row>
    <row r="357" spans="1:9" ht="12.75">
      <c r="A357" s="1" t="s">
        <v>1917</v>
      </c>
      <c r="B357" s="1" t="s">
        <v>1923</v>
      </c>
      <c r="C357" s="1" t="s">
        <v>1924</v>
      </c>
      <c r="D357" s="1" t="s">
        <v>1912</v>
      </c>
      <c r="E357" s="2" t="s">
        <v>1074</v>
      </c>
      <c r="F357" s="2" t="s">
        <v>1075</v>
      </c>
      <c r="G357" s="2" t="s">
        <v>1920</v>
      </c>
      <c r="H357" s="2" t="s">
        <v>1921</v>
      </c>
      <c r="I357" s="2" t="s">
        <v>1922</v>
      </c>
    </row>
    <row r="358" spans="1:9" ht="12.75">
      <c r="A358" s="1" t="s">
        <v>1925</v>
      </c>
      <c r="B358" s="1" t="s">
        <v>1926</v>
      </c>
      <c r="C358" s="1" t="s">
        <v>1927</v>
      </c>
      <c r="D358" s="1" t="s">
        <v>1912</v>
      </c>
      <c r="E358" s="2" t="s">
        <v>1074</v>
      </c>
      <c r="F358" s="2" t="s">
        <v>1075</v>
      </c>
      <c r="G358" s="2" t="s">
        <v>1928</v>
      </c>
      <c r="H358" s="2" t="s">
        <v>1929</v>
      </c>
      <c r="I358" s="2" t="s">
        <v>1930</v>
      </c>
    </row>
    <row r="359" spans="1:9" ht="12.75">
      <c r="A359" s="1" t="s">
        <v>1931</v>
      </c>
      <c r="B359" s="1" t="s">
        <v>1446</v>
      </c>
      <c r="C359" s="1" t="s">
        <v>1932</v>
      </c>
      <c r="D359" s="1" t="s">
        <v>1912</v>
      </c>
      <c r="E359" s="2" t="s">
        <v>1074</v>
      </c>
      <c r="F359" s="2" t="s">
        <v>1075</v>
      </c>
      <c r="G359" s="2" t="s">
        <v>1928</v>
      </c>
      <c r="H359" s="2" t="s">
        <v>1929</v>
      </c>
      <c r="I359" s="2" t="s">
        <v>1930</v>
      </c>
    </row>
    <row r="360" spans="1:9" ht="12.75">
      <c r="A360" s="1" t="s">
        <v>1933</v>
      </c>
      <c r="B360" s="1" t="s">
        <v>1934</v>
      </c>
      <c r="C360" s="1" t="s">
        <v>1935</v>
      </c>
      <c r="D360" s="1" t="s">
        <v>1912</v>
      </c>
      <c r="E360" s="2" t="s">
        <v>1074</v>
      </c>
      <c r="F360" s="2" t="s">
        <v>1075</v>
      </c>
      <c r="G360" s="2" t="s">
        <v>1928</v>
      </c>
      <c r="H360" s="2" t="s">
        <v>1929</v>
      </c>
      <c r="I360" s="2" t="s">
        <v>1930</v>
      </c>
    </row>
    <row r="361" spans="1:9" ht="12.75">
      <c r="A361" s="1" t="s">
        <v>1936</v>
      </c>
      <c r="B361" s="1" t="s">
        <v>1937</v>
      </c>
      <c r="C361" s="1" t="s">
        <v>1938</v>
      </c>
      <c r="D361" s="1" t="s">
        <v>1912</v>
      </c>
      <c r="E361" s="2" t="s">
        <v>1074</v>
      </c>
      <c r="F361" s="2" t="s">
        <v>1075</v>
      </c>
      <c r="G361" s="2" t="s">
        <v>1926</v>
      </c>
      <c r="H361" s="2" t="s">
        <v>1939</v>
      </c>
      <c r="I361" s="2" t="s">
        <v>1940</v>
      </c>
    </row>
    <row r="362" spans="1:9" ht="12.75">
      <c r="A362" s="1" t="s">
        <v>1941</v>
      </c>
      <c r="B362" s="1" t="s">
        <v>1942</v>
      </c>
      <c r="C362" s="1" t="s">
        <v>1943</v>
      </c>
      <c r="D362" s="1" t="s">
        <v>1912</v>
      </c>
      <c r="E362" s="2" t="s">
        <v>1074</v>
      </c>
      <c r="F362" s="2" t="s">
        <v>1075</v>
      </c>
      <c r="G362" s="2" t="s">
        <v>1944</v>
      </c>
      <c r="H362" s="2" t="s">
        <v>1945</v>
      </c>
      <c r="I362" s="2" t="s">
        <v>1941</v>
      </c>
    </row>
    <row r="363" spans="1:9" ht="12.75">
      <c r="A363" s="1" t="s">
        <v>1946</v>
      </c>
      <c r="B363" s="1" t="s">
        <v>1947</v>
      </c>
      <c r="C363" s="1" t="s">
        <v>1948</v>
      </c>
      <c r="D363" s="1" t="s">
        <v>1912</v>
      </c>
      <c r="E363" s="2" t="s">
        <v>1074</v>
      </c>
      <c r="F363" s="2" t="s">
        <v>1075</v>
      </c>
      <c r="G363" s="2" t="s">
        <v>1913</v>
      </c>
      <c r="H363" s="2" t="s">
        <v>1914</v>
      </c>
      <c r="I363" s="2" t="s">
        <v>1949</v>
      </c>
    </row>
    <row r="364" spans="1:9" ht="12.75">
      <c r="A364" s="1" t="s">
        <v>1950</v>
      </c>
      <c r="B364" s="1" t="s">
        <v>1951</v>
      </c>
      <c r="C364" s="1" t="e">
        <v>#N/A</v>
      </c>
      <c r="D364" s="1" t="e">
        <v>#N/A</v>
      </c>
      <c r="E364" s="2" t="e">
        <v>#N/A</v>
      </c>
      <c r="F364" s="2" t="e">
        <v>#N/A</v>
      </c>
      <c r="G364" s="2" t="e">
        <v>#N/A</v>
      </c>
      <c r="H364" s="2" t="e">
        <v>#N/A</v>
      </c>
      <c r="I364" s="2" t="e">
        <v>#N/A</v>
      </c>
    </row>
    <row r="365" spans="1:9" ht="12.75">
      <c r="A365" s="1" t="s">
        <v>1952</v>
      </c>
      <c r="B365" s="1" t="s">
        <v>1953</v>
      </c>
      <c r="C365" s="1" t="s">
        <v>1954</v>
      </c>
      <c r="D365" s="1" t="s">
        <v>1955</v>
      </c>
      <c r="E365" s="2" t="s">
        <v>1074</v>
      </c>
      <c r="F365" s="2" t="s">
        <v>1075</v>
      </c>
      <c r="G365" s="2" t="s">
        <v>1918</v>
      </c>
      <c r="H365" s="2" t="s">
        <v>1956</v>
      </c>
      <c r="I365" s="2" t="s">
        <v>1957</v>
      </c>
    </row>
    <row r="366" spans="1:9" ht="12.75">
      <c r="A366" s="1" t="s">
        <v>1958</v>
      </c>
      <c r="B366" s="1" t="s">
        <v>1959</v>
      </c>
      <c r="C366" s="1" t="s">
        <v>1960</v>
      </c>
      <c r="D366" s="1" t="s">
        <v>1955</v>
      </c>
      <c r="E366" s="2" t="s">
        <v>1074</v>
      </c>
      <c r="F366" s="2" t="s">
        <v>1075</v>
      </c>
      <c r="G366" s="2" t="s">
        <v>1961</v>
      </c>
      <c r="H366" s="2" t="s">
        <v>1962</v>
      </c>
      <c r="I366" s="2" t="s">
        <v>1958</v>
      </c>
    </row>
    <row r="367" spans="1:9" ht="12.75">
      <c r="A367" s="1" t="s">
        <v>1963</v>
      </c>
      <c r="B367" s="1" t="s">
        <v>1964</v>
      </c>
      <c r="C367" s="1" t="s">
        <v>1965</v>
      </c>
      <c r="D367" s="1" t="s">
        <v>1955</v>
      </c>
      <c r="E367" s="2" t="s">
        <v>1074</v>
      </c>
      <c r="F367" s="2" t="s">
        <v>1075</v>
      </c>
      <c r="G367" s="2" t="s">
        <v>1966</v>
      </c>
      <c r="H367" s="2" t="s">
        <v>1967</v>
      </c>
      <c r="I367" s="2" t="s">
        <v>1963</v>
      </c>
    </row>
    <row r="368" spans="1:9" ht="12.75">
      <c r="A368" s="1" t="s">
        <v>1968</v>
      </c>
      <c r="B368" s="1" t="s">
        <v>1969</v>
      </c>
      <c r="C368" s="1" t="s">
        <v>1970</v>
      </c>
      <c r="D368" s="1" t="s">
        <v>1955</v>
      </c>
      <c r="E368" s="2" t="s">
        <v>1074</v>
      </c>
      <c r="F368" s="2" t="s">
        <v>1075</v>
      </c>
      <c r="G368" s="2" t="s">
        <v>1971</v>
      </c>
      <c r="H368" s="2" t="s">
        <v>1972</v>
      </c>
      <c r="I368" s="2" t="s">
        <v>1973</v>
      </c>
    </row>
    <row r="369" spans="1:9" ht="12.75">
      <c r="A369" s="1" t="s">
        <v>1974</v>
      </c>
      <c r="B369" s="1" t="s">
        <v>1975</v>
      </c>
      <c r="C369" s="1" t="s">
        <v>1976</v>
      </c>
      <c r="D369" s="1" t="s">
        <v>1955</v>
      </c>
      <c r="E369" s="2" t="e">
        <v>#N/A</v>
      </c>
      <c r="F369" s="2" t="e">
        <v>#N/A</v>
      </c>
      <c r="G369" s="2">
        <v>0</v>
      </c>
      <c r="H369" s="2" t="e">
        <v>#N/A</v>
      </c>
      <c r="I369" s="2">
        <v>0</v>
      </c>
    </row>
    <row r="370" spans="1:9" ht="12.75">
      <c r="A370" s="1" t="s">
        <v>1977</v>
      </c>
      <c r="B370" s="1" t="s">
        <v>1978</v>
      </c>
      <c r="C370" s="1" t="s">
        <v>1979</v>
      </c>
      <c r="D370" s="1" t="s">
        <v>1955</v>
      </c>
      <c r="E370" s="2" t="s">
        <v>1487</v>
      </c>
      <c r="F370" s="2" t="s">
        <v>1488</v>
      </c>
      <c r="G370" s="2" t="s">
        <v>1980</v>
      </c>
      <c r="H370" s="2" t="s">
        <v>1981</v>
      </c>
      <c r="I370" s="2" t="s">
        <v>1982</v>
      </c>
    </row>
    <row r="371" spans="1:9" ht="12.75">
      <c r="A371" s="1" t="s">
        <v>1983</v>
      </c>
      <c r="B371" s="1" t="s">
        <v>1984</v>
      </c>
      <c r="C371" s="1" t="s">
        <v>1985</v>
      </c>
      <c r="D371" s="1" t="s">
        <v>1955</v>
      </c>
      <c r="E371" s="2" t="s">
        <v>1160</v>
      </c>
      <c r="F371" s="2" t="s">
        <v>1161</v>
      </c>
      <c r="G371" s="2" t="s">
        <v>1986</v>
      </c>
      <c r="H371" s="2" t="s">
        <v>1987</v>
      </c>
      <c r="I371" s="2" t="s">
        <v>1988</v>
      </c>
    </row>
    <row r="372" spans="1:9" ht="12.75">
      <c r="A372" s="1" t="s">
        <v>1989</v>
      </c>
      <c r="B372" s="1" t="s">
        <v>1990</v>
      </c>
      <c r="C372" s="1" t="s">
        <v>1991</v>
      </c>
      <c r="D372" s="1" t="s">
        <v>1955</v>
      </c>
      <c r="E372" s="2" t="s">
        <v>1074</v>
      </c>
      <c r="F372" s="2" t="s">
        <v>1075</v>
      </c>
      <c r="G372" s="2" t="s">
        <v>1937</v>
      </c>
      <c r="H372" s="2" t="s">
        <v>1992</v>
      </c>
      <c r="I372" s="2" t="s">
        <v>1993</v>
      </c>
    </row>
    <row r="373" spans="1:9" ht="12.75">
      <c r="A373" s="1" t="s">
        <v>1989</v>
      </c>
      <c r="B373" s="1" t="s">
        <v>1994</v>
      </c>
      <c r="C373" s="1" t="s">
        <v>1995</v>
      </c>
      <c r="D373" s="1" t="s">
        <v>1955</v>
      </c>
      <c r="E373" s="2" t="s">
        <v>1074</v>
      </c>
      <c r="F373" s="2" t="s">
        <v>1075</v>
      </c>
      <c r="G373" s="2" t="s">
        <v>1996</v>
      </c>
      <c r="H373" s="2" t="s">
        <v>1997</v>
      </c>
      <c r="I373" s="2" t="s">
        <v>1993</v>
      </c>
    </row>
  </sheetData>
  <sheetProtection/>
  <autoFilter ref="A2:I373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410YNM</cp:lastModifiedBy>
  <cp:lastPrinted>2018-10-22T05:34:44Z</cp:lastPrinted>
  <dcterms:created xsi:type="dcterms:W3CDTF">2013-05-25T16:45:04Z</dcterms:created>
  <dcterms:modified xsi:type="dcterms:W3CDTF">2018-12-24T03:41:27Z</dcterms:modified>
  <cp:category/>
  <cp:version/>
  <cp:contentType/>
  <cp:contentStatus/>
</cp:coreProperties>
</file>